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40" windowHeight="6105" activeTab="0"/>
  </bookViews>
  <sheets>
    <sheet name="Sheet1" sheetId="1" r:id="rId1"/>
  </sheets>
  <definedNames>
    <definedName name="_xlnm.Print_Area" localSheetId="0">'Sheet1'!$A$1:$AK$55</definedName>
    <definedName name="人口動態　実数表ＥＸＰ" localSheetId="0">'Sheet1'!$A$2:$X$46</definedName>
    <definedName name="人口動態　実数表ＥＸＰ">#REF!</definedName>
    <definedName name="人口動態率ＥＸＰ">#REF!</definedName>
  </definedNames>
  <calcPr fullCalcOnLoad="1"/>
</workbook>
</file>

<file path=xl/sharedStrings.xml><?xml version="1.0" encoding="utf-8"?>
<sst xmlns="http://schemas.openxmlformats.org/spreadsheetml/2006/main" count="89" uniqueCount="74">
  <si>
    <t>出生</t>
  </si>
  <si>
    <t>死亡</t>
  </si>
  <si>
    <t>死産</t>
  </si>
  <si>
    <t>婚姻</t>
  </si>
  <si>
    <t>離婚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</si>
  <si>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</si>
  <si>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</si>
  <si>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</si>
  <si>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</si>
  <si>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</si>
  <si>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</si>
  <si>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</si>
  <si>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増穂町</t>
  </si>
  <si>
    <t>鰍沢町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</si>
  <si>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</si>
  <si>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</si>
  <si>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</si>
  <si>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</si>
  <si>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</si>
  <si>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</si>
  <si>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</si>
  <si>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</si>
  <si>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</si>
  <si>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小菅村</t>
  </si>
  <si>
    <t>丹波山村</t>
  </si>
  <si>
    <t>市部計</t>
  </si>
  <si>
    <t>郡部計</t>
  </si>
  <si>
    <t>西八代郡</t>
  </si>
  <si>
    <t>南巨摩郡</t>
  </si>
  <si>
    <t>中巨摩郡</t>
  </si>
  <si>
    <t>南都留郡</t>
  </si>
  <si>
    <t>北都留郡</t>
  </si>
  <si>
    <t>総数</t>
  </si>
  <si>
    <t>男</t>
  </si>
  <si>
    <t>女</t>
  </si>
  <si>
    <t>死産率</t>
  </si>
  <si>
    <t>周産期死亡率</t>
  </si>
  <si>
    <t>自   然
増加率</t>
  </si>
  <si>
    <t>乳   児
死亡率</t>
  </si>
  <si>
    <t>新生児
死亡率</t>
  </si>
  <si>
    <t>出生率</t>
  </si>
  <si>
    <t>死亡率</t>
  </si>
  <si>
    <t>婚姻率</t>
  </si>
  <si>
    <t>離婚率</t>
  </si>
  <si>
    <t>乳児死亡
（再掲）</t>
  </si>
  <si>
    <t>妊娠満22週以後の死産</t>
  </si>
  <si>
    <t>早   期
新生児
死   亡</t>
  </si>
  <si>
    <t>資料：人口動態統計</t>
  </si>
  <si>
    <t>人工</t>
  </si>
  <si>
    <t>南アルプス市</t>
  </si>
  <si>
    <t>富士河口湖町</t>
  </si>
  <si>
    <t>北杜市</t>
  </si>
  <si>
    <t>甲斐市</t>
  </si>
  <si>
    <t>笛吹市</t>
  </si>
  <si>
    <t>新生児死亡
（再掲）</t>
  </si>
  <si>
    <t>周産期死亡</t>
  </si>
  <si>
    <t>自然</t>
  </si>
  <si>
    <t>人工</t>
  </si>
  <si>
    <t>第２表　人口動態実数・率，市町村別</t>
  </si>
  <si>
    <t>上野原市</t>
  </si>
  <si>
    <t>甲州市</t>
  </si>
  <si>
    <t>市川三郷町</t>
  </si>
  <si>
    <t>自然</t>
  </si>
  <si>
    <t>※</t>
  </si>
  <si>
    <t>２）市町村別の各諸率については、「山梨県常住人口（総人口）」を用いて算出した参考値である。</t>
  </si>
  <si>
    <t>中央市</t>
  </si>
  <si>
    <t>中北保健所</t>
  </si>
  <si>
    <t>峡東保健所</t>
  </si>
  <si>
    <t>峡南保健所</t>
  </si>
  <si>
    <t>富士・東部保健所</t>
  </si>
  <si>
    <t>自   然
増加数</t>
  </si>
  <si>
    <t>人口
21.10.1</t>
  </si>
  <si>
    <t>１）市町村の人口は、企画部統計調査課「山梨県常住人口（総人口）」（平成２１年１０月１日）を用いているため、山梨県人口とは一致しない。</t>
  </si>
  <si>
    <t>－市町村・保健所別－　平成21年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</si>
</sst>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_ "/>
    <numFmt numFmtId="185" formatCode="_ * #,##0.0_ ;_ * \-#,##0.0_ ;_ * &quot;-&quot;?_ ;_ @_ "/>
    <numFmt numFmtId="186" formatCode="0.00_);[Red]\(0.00\)"/>
    <numFmt numFmtId="187" formatCode="0.0_);[Red]\(0.0\)"/>
    <numFmt numFmtId="188" formatCode="0.0_ "/>
    <numFmt numFmtId="189" formatCode="_ * #,##0.0_ ;_ * \-#,##0.0_ ;_ * &quot;-&quot;??_ ;_ @_ "/>
    <numFmt numFmtId="190" formatCode="_ * #,##0.0_ ;_ * \-#,##0.0_ ;_ * &quot;-&quot;_ ;_ @_ "/>
    <numFmt numFmtId="191" formatCode="_ * #,##0.00_ ;_ * \-#,##0.00_ ;_ * &quot;-&quot;_ ;_ @_ "/>
    <numFmt numFmtId="192" formatCode="_ * #,##0.00_ ;_ * \-#,##0.00_ ;_ * &quot;-&quot;?_ ;_ @_ "/>
  </numFmts>
  <fonts count="1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7" fillId="0" borderId="0">
      <alignment vertical="center" wrapText="1"/>
      <protection/>
    </xf>
    <xf numFmtId="0" fontId="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41" fontId="7" fillId="0" borderId="0" xfId="21" applyNumberFormat="1" applyFont="1" applyBorder="1" applyAlignment="1">
      <alignment horizontal="right" vertical="center"/>
      <protection/>
    </xf>
    <xf numFmtId="181" fontId="8" fillId="0" borderId="0" xfId="17" applyFont="1" applyAlignment="1">
      <alignment vertical="center"/>
    </xf>
    <xf numFmtId="0" fontId="7" fillId="0" borderId="0" xfId="0" applyNumberFormat="1" applyFont="1" applyAlignment="1" quotePrefix="1">
      <alignment/>
    </xf>
    <xf numFmtId="0" fontId="7" fillId="0" borderId="0" xfId="0" applyNumberFormat="1" applyFont="1" applyAlignment="1">
      <alignment/>
    </xf>
    <xf numFmtId="185" fontId="7" fillId="0" borderId="0" xfId="21" applyNumberFormat="1" applyFont="1" applyBorder="1" applyAlignment="1">
      <alignment horizontal="right" vertical="center"/>
      <protection/>
    </xf>
    <xf numFmtId="43" fontId="7" fillId="0" borderId="0" xfId="21" applyNumberFormat="1" applyFont="1" applyBorder="1" applyAlignment="1">
      <alignment horizontal="right" vertical="center"/>
      <protection/>
    </xf>
    <xf numFmtId="0" fontId="7" fillId="0" borderId="0" xfId="0" applyFont="1" applyAlignment="1">
      <alignment/>
    </xf>
    <xf numFmtId="0" fontId="7" fillId="0" borderId="1" xfId="0" applyNumberFormat="1" applyFont="1" applyBorder="1" applyAlignment="1" quotePrefix="1">
      <alignment/>
    </xf>
    <xf numFmtId="0" fontId="7" fillId="0" borderId="2" xfId="0" applyNumberFormat="1" applyFont="1" applyBorder="1" applyAlignment="1" quotePrefix="1">
      <alignment/>
    </xf>
    <xf numFmtId="41" fontId="7" fillId="0" borderId="3" xfId="21" applyNumberFormat="1" applyFont="1" applyBorder="1" applyAlignment="1">
      <alignment horizontal="right" vertical="center"/>
      <protection/>
    </xf>
    <xf numFmtId="41" fontId="7" fillId="0" borderId="4" xfId="21" applyNumberFormat="1" applyFont="1" applyBorder="1" applyAlignment="1">
      <alignment horizontal="right" vertical="center"/>
      <protection/>
    </xf>
    <xf numFmtId="41" fontId="7" fillId="0" borderId="5" xfId="21" applyNumberFormat="1" applyFont="1" applyBorder="1" applyAlignment="1">
      <alignment horizontal="right" vertical="center"/>
      <protection/>
    </xf>
    <xf numFmtId="0" fontId="7" fillId="0" borderId="6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 shrinkToFit="1"/>
    </xf>
    <xf numFmtId="0" fontId="7" fillId="0" borderId="6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185" fontId="7" fillId="0" borderId="5" xfId="21" applyNumberFormat="1" applyFont="1" applyBorder="1" applyAlignment="1">
      <alignment horizontal="right" vertical="center"/>
      <protection/>
    </xf>
    <xf numFmtId="0" fontId="7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181" fontId="11" fillId="0" borderId="0" xfId="17" applyFont="1" applyAlignment="1" quotePrefix="1">
      <alignment horizontal="right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190" fontId="7" fillId="0" borderId="0" xfId="21" applyNumberFormat="1" applyFont="1" applyBorder="1" applyAlignment="1">
      <alignment horizontal="right" vertical="center"/>
      <protection/>
    </xf>
    <xf numFmtId="41" fontId="0" fillId="0" borderId="0" xfId="0" applyNumberFormat="1" applyAlignment="1">
      <alignment/>
    </xf>
    <xf numFmtId="190" fontId="7" fillId="0" borderId="5" xfId="21" applyNumberFormat="1" applyFont="1" applyBorder="1" applyAlignment="1">
      <alignment horizontal="right" vertical="center"/>
      <protection/>
    </xf>
    <xf numFmtId="192" fontId="7" fillId="0" borderId="0" xfId="21" applyNumberFormat="1" applyFont="1" applyBorder="1" applyAlignment="1">
      <alignment horizontal="right" vertical="center"/>
      <protection/>
    </xf>
    <xf numFmtId="192" fontId="7" fillId="0" borderId="5" xfId="21" applyNumberFormat="1" applyFont="1" applyBorder="1" applyAlignment="1">
      <alignment horizontal="right" vertical="center"/>
      <protection/>
    </xf>
    <xf numFmtId="41" fontId="7" fillId="0" borderId="7" xfId="21" applyNumberFormat="1" applyFont="1" applyBorder="1" applyAlignment="1">
      <alignment horizontal="right" vertical="center"/>
      <protection/>
    </xf>
    <xf numFmtId="0" fontId="7" fillId="0" borderId="8" xfId="0" applyNumberFormat="1" applyFont="1" applyBorder="1" applyAlignment="1" quotePrefix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NumberFormat="1" applyFont="1" applyBorder="1" applyAlignment="1" quotePrefix="1">
      <alignment horizontal="center" vertical="center"/>
    </xf>
    <xf numFmtId="0" fontId="7" fillId="0" borderId="9" xfId="0" applyNumberFormat="1" applyFont="1" applyBorder="1" applyAlignment="1" quotePrefix="1">
      <alignment horizontal="center" vertical="center" wrapText="1"/>
    </xf>
    <xf numFmtId="0" fontId="7" fillId="0" borderId="10" xfId="0" applyNumberFormat="1" applyFont="1" applyBorder="1" applyAlignment="1" quotePrefix="1">
      <alignment horizontal="center" vertical="center"/>
    </xf>
    <xf numFmtId="0" fontId="7" fillId="0" borderId="6" xfId="0" applyNumberFormat="1" applyFont="1" applyBorder="1" applyAlignment="1" quotePrefix="1">
      <alignment horizontal="center" vertical="center" wrapText="1"/>
    </xf>
    <xf numFmtId="0" fontId="7" fillId="0" borderId="6" xfId="0" applyNumberFormat="1" applyFont="1" applyBorder="1" applyAlignment="1" quotePrefix="1">
      <alignment horizontal="center" vertical="center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 quotePrefix="1">
      <alignment horizontal="center" vertical="center" shrinkToFit="1"/>
    </xf>
    <xf numFmtId="0" fontId="7" fillId="0" borderId="12" xfId="0" applyNumberFormat="1" applyFont="1" applyBorder="1" applyAlignment="1" quotePrefix="1">
      <alignment horizontal="center" vertical="center" shrinkToFit="1"/>
    </xf>
    <xf numFmtId="0" fontId="0" fillId="0" borderId="0" xfId="0" applyNumberFormat="1" applyAlignment="1" quotePrefix="1">
      <alignment/>
    </xf>
    <xf numFmtId="41" fontId="7" fillId="0" borderId="0" xfId="0" applyNumberFormat="1" applyFont="1" applyAlignment="1">
      <alignment horizontal="righ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Ｈ７・８衛生統計年報原稿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5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K2" sqref="AK2:AK3"/>
    </sheetView>
  </sheetViews>
  <sheetFormatPr defaultColWidth="9.140625" defaultRowHeight="12"/>
  <cols>
    <col min="1" max="1" width="2.421875" style="0" customWidth="1"/>
    <col min="2" max="2" width="13.140625" style="0" bestFit="1" customWidth="1"/>
    <col min="3" max="3" width="9.57421875" style="0" customWidth="1"/>
    <col min="4" max="4" width="7.57421875" style="0" customWidth="1"/>
    <col min="5" max="9" width="7.7109375" style="0" customWidth="1"/>
    <col min="10" max="10" width="8.7109375" style="0" customWidth="1"/>
    <col min="11" max="11" width="5.7109375" style="0" customWidth="1"/>
    <col min="12" max="13" width="5.28125" style="0" customWidth="1"/>
    <col min="14" max="14" width="5.7109375" style="0" customWidth="1"/>
    <col min="15" max="16" width="4.8515625" style="0" customWidth="1"/>
    <col min="17" max="19" width="6.28125" style="0" customWidth="1"/>
    <col min="20" max="20" width="5.7109375" style="0" customWidth="1"/>
    <col min="21" max="21" width="7.7109375" style="0" customWidth="1"/>
    <col min="22" max="24" width="7.57421875" style="0" customWidth="1"/>
    <col min="25" max="26" width="7.421875" style="0" customWidth="1"/>
    <col min="27" max="27" width="7.8515625" style="0" bestFit="1" customWidth="1"/>
    <col min="28" max="28" width="7.28125" style="0" customWidth="1"/>
    <col min="29" max="29" width="7.421875" style="0" bestFit="1" customWidth="1"/>
    <col min="30" max="30" width="9.421875" style="0" bestFit="1" customWidth="1"/>
    <col min="31" max="31" width="7.57421875" style="0" bestFit="1" customWidth="1"/>
    <col min="32" max="32" width="7.7109375" style="0" bestFit="1" customWidth="1"/>
    <col min="33" max="33" width="7.57421875" style="0" bestFit="1" customWidth="1"/>
    <col min="34" max="34" width="7.8515625" style="0" customWidth="1"/>
    <col min="35" max="35" width="7.28125" style="0" bestFit="1" customWidth="1"/>
    <col min="36" max="37" width="7.421875" style="0" bestFit="1" customWidth="1"/>
  </cols>
  <sheetData>
    <row r="1" spans="1:37" ht="22.5" customHeight="1" thickBot="1">
      <c r="A1" s="2" t="s">
        <v>58</v>
      </c>
      <c r="AK1" s="22" t="s">
        <v>73</v>
      </c>
    </row>
    <row r="2" spans="1:37" ht="24.75" customHeight="1">
      <c r="A2" s="8"/>
      <c r="B2" s="8"/>
      <c r="C2" s="37" t="s">
        <v>71</v>
      </c>
      <c r="D2" s="36" t="s">
        <v>0</v>
      </c>
      <c r="E2" s="36"/>
      <c r="F2" s="36"/>
      <c r="G2" s="36" t="s">
        <v>1</v>
      </c>
      <c r="H2" s="36"/>
      <c r="I2" s="36"/>
      <c r="J2" s="31" t="s">
        <v>70</v>
      </c>
      <c r="K2" s="31" t="s">
        <v>44</v>
      </c>
      <c r="L2" s="31"/>
      <c r="M2" s="31"/>
      <c r="N2" s="31" t="s">
        <v>54</v>
      </c>
      <c r="O2" s="31"/>
      <c r="P2" s="31"/>
      <c r="Q2" s="42" t="s">
        <v>2</v>
      </c>
      <c r="R2" s="43"/>
      <c r="S2" s="43"/>
      <c r="T2" s="33" t="s">
        <v>55</v>
      </c>
      <c r="U2" s="36"/>
      <c r="V2" s="36"/>
      <c r="W2" s="36" t="s">
        <v>3</v>
      </c>
      <c r="X2" s="36" t="s">
        <v>4</v>
      </c>
      <c r="Y2" s="41" t="s">
        <v>40</v>
      </c>
      <c r="Z2" s="41" t="s">
        <v>41</v>
      </c>
      <c r="AA2" s="31" t="s">
        <v>37</v>
      </c>
      <c r="AB2" s="31" t="s">
        <v>38</v>
      </c>
      <c r="AC2" s="31" t="s">
        <v>39</v>
      </c>
      <c r="AD2" s="36" t="s">
        <v>35</v>
      </c>
      <c r="AE2" s="36"/>
      <c r="AF2" s="36"/>
      <c r="AG2" s="36" t="s">
        <v>36</v>
      </c>
      <c r="AH2" s="36"/>
      <c r="AI2" s="36"/>
      <c r="AJ2" s="33" t="s">
        <v>42</v>
      </c>
      <c r="AK2" s="34" t="s">
        <v>43</v>
      </c>
    </row>
    <row r="3" spans="1:37" ht="39.75" customHeight="1">
      <c r="A3" s="9"/>
      <c r="B3" s="9"/>
      <c r="C3" s="38"/>
      <c r="D3" s="13" t="s">
        <v>32</v>
      </c>
      <c r="E3" s="13" t="s">
        <v>33</v>
      </c>
      <c r="F3" s="13" t="s">
        <v>34</v>
      </c>
      <c r="G3" s="13" t="s">
        <v>32</v>
      </c>
      <c r="H3" s="13" t="s">
        <v>33</v>
      </c>
      <c r="I3" s="13" t="s">
        <v>34</v>
      </c>
      <c r="J3" s="39"/>
      <c r="K3" s="14" t="s">
        <v>32</v>
      </c>
      <c r="L3" s="14" t="s">
        <v>33</v>
      </c>
      <c r="M3" s="14" t="s">
        <v>34</v>
      </c>
      <c r="N3" s="14" t="s">
        <v>32</v>
      </c>
      <c r="O3" s="14" t="s">
        <v>33</v>
      </c>
      <c r="P3" s="14" t="s">
        <v>34</v>
      </c>
      <c r="Q3" s="14" t="s">
        <v>32</v>
      </c>
      <c r="R3" s="14" t="s">
        <v>56</v>
      </c>
      <c r="S3" s="14" t="s">
        <v>57</v>
      </c>
      <c r="T3" s="13" t="s">
        <v>32</v>
      </c>
      <c r="U3" s="16" t="s">
        <v>45</v>
      </c>
      <c r="V3" s="15" t="s">
        <v>46</v>
      </c>
      <c r="W3" s="40"/>
      <c r="X3" s="40"/>
      <c r="Y3" s="32"/>
      <c r="Z3" s="32"/>
      <c r="AA3" s="32"/>
      <c r="AB3" s="32"/>
      <c r="AC3" s="32"/>
      <c r="AD3" s="13" t="s">
        <v>32</v>
      </c>
      <c r="AE3" s="15" t="s">
        <v>62</v>
      </c>
      <c r="AF3" s="13" t="s">
        <v>48</v>
      </c>
      <c r="AG3" s="13" t="s">
        <v>32</v>
      </c>
      <c r="AH3" s="16" t="s">
        <v>45</v>
      </c>
      <c r="AI3" s="15" t="s">
        <v>46</v>
      </c>
      <c r="AJ3" s="32"/>
      <c r="AK3" s="35"/>
    </row>
    <row r="4" spans="1:37" ht="12">
      <c r="A4" s="3" t="s">
        <v>5</v>
      </c>
      <c r="B4" s="3"/>
      <c r="C4" s="30">
        <v>853000</v>
      </c>
      <c r="D4" s="1">
        <f>SUM(D6:D7)</f>
        <v>6621</v>
      </c>
      <c r="E4" s="1">
        <f>SUM(E6:E7)</f>
        <v>3421</v>
      </c>
      <c r="F4" s="1">
        <f aca="true" t="shared" si="0" ref="F4:X4">SUM(F6:F7)</f>
        <v>3200</v>
      </c>
      <c r="G4" s="1">
        <f t="shared" si="0"/>
        <v>8586</v>
      </c>
      <c r="H4" s="1">
        <f t="shared" si="0"/>
        <v>4453</v>
      </c>
      <c r="I4" s="1">
        <f t="shared" si="0"/>
        <v>4133</v>
      </c>
      <c r="J4" s="1">
        <f t="shared" si="0"/>
        <v>-1965</v>
      </c>
      <c r="K4" s="1">
        <f t="shared" si="0"/>
        <v>18</v>
      </c>
      <c r="L4" s="1">
        <f t="shared" si="0"/>
        <v>8</v>
      </c>
      <c r="M4" s="1">
        <f t="shared" si="0"/>
        <v>10</v>
      </c>
      <c r="N4" s="1">
        <f t="shared" si="0"/>
        <v>11</v>
      </c>
      <c r="O4" s="1">
        <f t="shared" si="0"/>
        <v>6</v>
      </c>
      <c r="P4" s="1">
        <f t="shared" si="0"/>
        <v>5</v>
      </c>
      <c r="Q4" s="1">
        <f t="shared" si="0"/>
        <v>169</v>
      </c>
      <c r="R4" s="1">
        <f t="shared" si="0"/>
        <v>75</v>
      </c>
      <c r="S4" s="1">
        <f t="shared" si="0"/>
        <v>94</v>
      </c>
      <c r="T4" s="1">
        <f t="shared" si="0"/>
        <v>29</v>
      </c>
      <c r="U4" s="1">
        <f t="shared" si="0"/>
        <v>23</v>
      </c>
      <c r="V4" s="1">
        <f t="shared" si="0"/>
        <v>6</v>
      </c>
      <c r="W4" s="1">
        <f t="shared" si="0"/>
        <v>4226</v>
      </c>
      <c r="X4" s="1">
        <f t="shared" si="0"/>
        <v>1658</v>
      </c>
      <c r="Y4" s="5">
        <f>D4/C4*1000</f>
        <v>7.762016412661196</v>
      </c>
      <c r="Z4" s="5">
        <f>G4/C4*1000</f>
        <v>10.065650644783117</v>
      </c>
      <c r="AA4" s="5">
        <f>J4/C4*1000</f>
        <v>-2.3036342321219223</v>
      </c>
      <c r="AB4" s="5">
        <f>K4/D4*1000</f>
        <v>2.718622564567286</v>
      </c>
      <c r="AC4" s="5">
        <f>N4/D4*1000</f>
        <v>1.6613804561244525</v>
      </c>
      <c r="AD4" s="5">
        <f>Q4/(D4+Q4)*1000</f>
        <v>24.889543446244474</v>
      </c>
      <c r="AE4" s="5">
        <f>R4/(D4+Q4)*1000</f>
        <v>11.045655375552283</v>
      </c>
      <c r="AF4" s="5">
        <f>S4/(D4+Q4)*1000</f>
        <v>13.843888070692193</v>
      </c>
      <c r="AG4" s="5">
        <f>T4/(D4+U4)*1000</f>
        <v>4.364840457555689</v>
      </c>
      <c r="AH4" s="5">
        <f>U4/(D4+U4)*1000</f>
        <v>3.461770018061409</v>
      </c>
      <c r="AI4" s="5">
        <f>V4/D4*1000</f>
        <v>0.9062075215224287</v>
      </c>
      <c r="AJ4" s="5">
        <f>W4/C4*1000</f>
        <v>4.954279015240328</v>
      </c>
      <c r="AK4" s="6">
        <f>X4/C4*1000</f>
        <v>1.9437280187573271</v>
      </c>
    </row>
    <row r="5" spans="1:39" ht="12">
      <c r="A5" s="3"/>
      <c r="B5" s="3"/>
      <c r="C5" s="10"/>
      <c r="D5" s="1"/>
      <c r="E5" s="7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25"/>
      <c r="Z5" s="2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6"/>
    </row>
    <row r="6" spans="1:39" ht="12">
      <c r="A6" s="4" t="s">
        <v>25</v>
      </c>
      <c r="B6" s="3"/>
      <c r="C6" s="10">
        <f>SUM(C9:C21)</f>
        <v>741457</v>
      </c>
      <c r="D6" s="1">
        <f>SUM(D9:D21)</f>
        <v>5675</v>
      </c>
      <c r="E6" s="1">
        <f aca="true" t="shared" si="1" ref="E6:X6">SUM(E9:E21)</f>
        <v>2948</v>
      </c>
      <c r="F6" s="1">
        <f t="shared" si="1"/>
        <v>2727</v>
      </c>
      <c r="G6" s="1">
        <f t="shared" si="1"/>
        <v>7163</v>
      </c>
      <c r="H6" s="1">
        <f t="shared" si="1"/>
        <v>3710</v>
      </c>
      <c r="I6" s="1">
        <f t="shared" si="1"/>
        <v>3453</v>
      </c>
      <c r="J6" s="1">
        <f t="shared" si="1"/>
        <v>-1488</v>
      </c>
      <c r="K6" s="1">
        <f t="shared" si="1"/>
        <v>15</v>
      </c>
      <c r="L6" s="1">
        <f t="shared" si="1"/>
        <v>7</v>
      </c>
      <c r="M6" s="1">
        <f t="shared" si="1"/>
        <v>8</v>
      </c>
      <c r="N6" s="1">
        <f t="shared" si="1"/>
        <v>8</v>
      </c>
      <c r="O6" s="1">
        <f t="shared" si="1"/>
        <v>5</v>
      </c>
      <c r="P6" s="1">
        <f t="shared" si="1"/>
        <v>3</v>
      </c>
      <c r="Q6" s="1">
        <f t="shared" si="1"/>
        <v>146</v>
      </c>
      <c r="R6" s="1">
        <f t="shared" si="1"/>
        <v>62</v>
      </c>
      <c r="S6" s="1">
        <f t="shared" si="1"/>
        <v>84</v>
      </c>
      <c r="T6" s="1">
        <f t="shared" si="1"/>
        <v>25</v>
      </c>
      <c r="U6" s="1">
        <f t="shared" si="1"/>
        <v>21</v>
      </c>
      <c r="V6" s="1">
        <f t="shared" si="1"/>
        <v>4</v>
      </c>
      <c r="W6" s="1">
        <f t="shared" si="1"/>
        <v>3634</v>
      </c>
      <c r="X6" s="1">
        <f t="shared" si="1"/>
        <v>1464</v>
      </c>
      <c r="Y6" s="25">
        <f>D6/C6*1000</f>
        <v>7.653849110602502</v>
      </c>
      <c r="Z6" s="25">
        <f>G6/C6*1000</f>
        <v>9.660708577840659</v>
      </c>
      <c r="AA6" s="5">
        <f>J6/C6*1000</f>
        <v>-2.0068594672381543</v>
      </c>
      <c r="AB6" s="5">
        <f>K6/D6*1000</f>
        <v>2.643171806167401</v>
      </c>
      <c r="AC6" s="5">
        <f>N6/D6*1000</f>
        <v>1.4096916299559472</v>
      </c>
      <c r="AD6" s="5">
        <f>Q6/(D6+Q6)*1000</f>
        <v>25.081601099467445</v>
      </c>
      <c r="AE6" s="5">
        <f>R6/(D6+Q6)*1000</f>
        <v>10.651090877856038</v>
      </c>
      <c r="AF6" s="5">
        <f>S6/(D6+Q6)*1000</f>
        <v>14.430510221611407</v>
      </c>
      <c r="AG6" s="5">
        <f>T6/(D6+U6)*1000</f>
        <v>4.389044943820225</v>
      </c>
      <c r="AH6" s="5">
        <f>U6/(D6+U6)*1000</f>
        <v>3.686797752808989</v>
      </c>
      <c r="AI6" s="5">
        <f>V6/D6*1000</f>
        <v>0.7048458149779736</v>
      </c>
      <c r="AJ6" s="5">
        <f>W6/C6*1000</f>
        <v>4.901160822542642</v>
      </c>
      <c r="AK6" s="28">
        <f>X6/C6*1000</f>
        <v>1.9744907661536677</v>
      </c>
      <c r="AL6" s="5"/>
      <c r="AM6" s="6"/>
    </row>
    <row r="7" spans="1:39" ht="12">
      <c r="A7" s="4" t="s">
        <v>26</v>
      </c>
      <c r="B7" s="3"/>
      <c r="C7" s="10">
        <f>SUM(C23,C26,C33,C36,C44)</f>
        <v>127675</v>
      </c>
      <c r="D7" s="1">
        <f>SUM(D23,D26,D33,D36,D44)</f>
        <v>946</v>
      </c>
      <c r="E7" s="1">
        <f aca="true" t="shared" si="2" ref="E7:X7">SUM(E23,E26,E33,E36,E44)</f>
        <v>473</v>
      </c>
      <c r="F7" s="1">
        <f t="shared" si="2"/>
        <v>473</v>
      </c>
      <c r="G7" s="1">
        <f t="shared" si="2"/>
        <v>1423</v>
      </c>
      <c r="H7" s="1">
        <f t="shared" si="2"/>
        <v>743</v>
      </c>
      <c r="I7" s="1">
        <f t="shared" si="2"/>
        <v>680</v>
      </c>
      <c r="J7" s="1">
        <f t="shared" si="2"/>
        <v>-477</v>
      </c>
      <c r="K7" s="1">
        <f t="shared" si="2"/>
        <v>3</v>
      </c>
      <c r="L7" s="1">
        <f t="shared" si="2"/>
        <v>1</v>
      </c>
      <c r="M7" s="1">
        <f t="shared" si="2"/>
        <v>2</v>
      </c>
      <c r="N7" s="1">
        <f t="shared" si="2"/>
        <v>3</v>
      </c>
      <c r="O7" s="1">
        <f t="shared" si="2"/>
        <v>1</v>
      </c>
      <c r="P7" s="1">
        <f t="shared" si="2"/>
        <v>2</v>
      </c>
      <c r="Q7" s="1">
        <f t="shared" si="2"/>
        <v>23</v>
      </c>
      <c r="R7" s="1">
        <f t="shared" si="2"/>
        <v>13</v>
      </c>
      <c r="S7" s="1">
        <f t="shared" si="2"/>
        <v>10</v>
      </c>
      <c r="T7" s="1">
        <f t="shared" si="2"/>
        <v>4</v>
      </c>
      <c r="U7" s="1">
        <f t="shared" si="2"/>
        <v>2</v>
      </c>
      <c r="V7" s="1">
        <f t="shared" si="2"/>
        <v>2</v>
      </c>
      <c r="W7" s="1">
        <f t="shared" si="2"/>
        <v>592</v>
      </c>
      <c r="X7" s="1">
        <f t="shared" si="2"/>
        <v>194</v>
      </c>
      <c r="Y7" s="25">
        <f>D7/C7*1000</f>
        <v>7.4094380262384965</v>
      </c>
      <c r="Z7" s="25">
        <f>G7/C7*1000</f>
        <v>11.1454865870374</v>
      </c>
      <c r="AA7" s="5">
        <f>J7/C7*1000</f>
        <v>-3.7360485607989036</v>
      </c>
      <c r="AB7" s="5">
        <f>K7/D7*1000</f>
        <v>3.171247357293869</v>
      </c>
      <c r="AC7" s="5">
        <f>N7/D7*1000</f>
        <v>3.171247357293869</v>
      </c>
      <c r="AD7" s="5">
        <f>Q7/(D7+Q7)*1000</f>
        <v>23.735810113519094</v>
      </c>
      <c r="AE7" s="5">
        <f>R7/(D7+Q7)*1000</f>
        <v>13.415892672858616</v>
      </c>
      <c r="AF7" s="5">
        <f>S7/(D7+Q7)*1000</f>
        <v>10.319917440660475</v>
      </c>
      <c r="AG7" s="5">
        <f>T7/(D7+U7)*1000</f>
        <v>4.219409282700422</v>
      </c>
      <c r="AH7" s="5">
        <f>U7/(D7+U7)*1000</f>
        <v>2.109704641350211</v>
      </c>
      <c r="AI7" s="5">
        <f>V7/D7*1000</f>
        <v>2.1141649048625792</v>
      </c>
      <c r="AJ7" s="5">
        <f>W7/C7*1000</f>
        <v>4.6367730565889955</v>
      </c>
      <c r="AK7" s="28">
        <f>X7/C7*1000</f>
        <v>1.5194830624632858</v>
      </c>
      <c r="AL7" s="5"/>
      <c r="AM7" s="6"/>
    </row>
    <row r="8" spans="1:39" ht="12">
      <c r="A8" s="3"/>
      <c r="B8" s="3"/>
      <c r="C8" s="10"/>
      <c r="D8" s="1"/>
      <c r="E8" s="7"/>
      <c r="F8" s="7"/>
      <c r="G8" s="1"/>
      <c r="H8" s="1"/>
      <c r="I8" s="1"/>
      <c r="J8" s="7"/>
      <c r="K8" s="1"/>
      <c r="L8" s="1"/>
      <c r="M8" s="7"/>
      <c r="N8" s="1"/>
      <c r="O8" s="1"/>
      <c r="P8" s="1"/>
      <c r="Q8" s="7"/>
      <c r="R8" s="7"/>
      <c r="S8" s="7"/>
      <c r="T8" s="7"/>
      <c r="U8" s="7"/>
      <c r="V8" s="7"/>
      <c r="W8" s="7"/>
      <c r="X8" s="1"/>
      <c r="Y8" s="25"/>
      <c r="Z8" s="25"/>
      <c r="AA8" s="5"/>
      <c r="AB8" s="5"/>
      <c r="AC8" s="5"/>
      <c r="AD8" s="5"/>
      <c r="AE8" s="5"/>
      <c r="AF8" s="5"/>
      <c r="AG8" s="5"/>
      <c r="AH8" s="5"/>
      <c r="AI8" s="5"/>
      <c r="AJ8" s="5"/>
      <c r="AK8" s="28"/>
      <c r="AL8" s="5"/>
      <c r="AM8" s="6"/>
    </row>
    <row r="9" spans="1:39" ht="12">
      <c r="A9" s="3" t="s">
        <v>6</v>
      </c>
      <c r="B9" s="3"/>
      <c r="C9" s="10">
        <v>198432</v>
      </c>
      <c r="D9" s="1">
        <v>1569</v>
      </c>
      <c r="E9" s="3">
        <v>825</v>
      </c>
      <c r="F9" s="1">
        <v>744</v>
      </c>
      <c r="G9" s="1">
        <v>1854</v>
      </c>
      <c r="H9" s="1">
        <v>997</v>
      </c>
      <c r="I9" s="1">
        <v>857</v>
      </c>
      <c r="J9" s="1">
        <v>-285</v>
      </c>
      <c r="K9" s="1">
        <v>7</v>
      </c>
      <c r="L9" s="1">
        <v>3</v>
      </c>
      <c r="M9" s="1">
        <v>4</v>
      </c>
      <c r="N9" s="1">
        <v>4</v>
      </c>
      <c r="O9" s="1">
        <v>3</v>
      </c>
      <c r="P9" s="1">
        <v>1</v>
      </c>
      <c r="Q9" s="1">
        <v>39</v>
      </c>
      <c r="R9" s="1">
        <v>20</v>
      </c>
      <c r="S9" s="1">
        <v>19</v>
      </c>
      <c r="T9" s="1">
        <v>8</v>
      </c>
      <c r="U9" s="1">
        <v>7</v>
      </c>
      <c r="V9" s="1">
        <v>1</v>
      </c>
      <c r="W9" s="1">
        <v>1078</v>
      </c>
      <c r="X9" s="1">
        <v>442</v>
      </c>
      <c r="Y9" s="25">
        <v>7.906990807934204</v>
      </c>
      <c r="Z9" s="25">
        <v>9.343251088534107</v>
      </c>
      <c r="AA9" s="5">
        <v>-1.4362602805999034</v>
      </c>
      <c r="AB9" s="5">
        <v>4.461440407903123</v>
      </c>
      <c r="AC9" s="5">
        <v>2.5493945188017846</v>
      </c>
      <c r="AD9" s="5">
        <v>24.253731343283583</v>
      </c>
      <c r="AE9" s="5">
        <v>12.437810945273633</v>
      </c>
      <c r="AF9" s="5">
        <v>11.81592039800995</v>
      </c>
      <c r="AG9" s="5">
        <v>5.076142131979695</v>
      </c>
      <c r="AH9" s="5">
        <v>4.441624365482234</v>
      </c>
      <c r="AI9" s="5">
        <v>0.6373486297004461</v>
      </c>
      <c r="AJ9" s="5">
        <v>5.432591517497178</v>
      </c>
      <c r="AK9" s="28">
        <v>2.2274633123689727</v>
      </c>
      <c r="AL9" s="5"/>
      <c r="AM9" s="6"/>
    </row>
    <row r="10" spans="1:39" ht="12">
      <c r="A10" s="3" t="s">
        <v>7</v>
      </c>
      <c r="B10" s="3"/>
      <c r="C10" s="10">
        <v>50951</v>
      </c>
      <c r="D10" s="1">
        <v>393</v>
      </c>
      <c r="E10" s="3">
        <v>198</v>
      </c>
      <c r="F10" s="1">
        <v>195</v>
      </c>
      <c r="G10" s="1">
        <v>454</v>
      </c>
      <c r="H10" s="1">
        <v>231</v>
      </c>
      <c r="I10" s="1">
        <v>223</v>
      </c>
      <c r="J10" s="1">
        <v>-61</v>
      </c>
      <c r="K10" s="1">
        <v>1</v>
      </c>
      <c r="L10" s="1">
        <v>0</v>
      </c>
      <c r="M10" s="1">
        <v>1</v>
      </c>
      <c r="N10" s="1">
        <v>0</v>
      </c>
      <c r="O10" s="1">
        <v>0</v>
      </c>
      <c r="P10" s="1">
        <v>0</v>
      </c>
      <c r="Q10" s="1">
        <v>13</v>
      </c>
      <c r="R10" s="1">
        <v>4</v>
      </c>
      <c r="S10" s="1">
        <v>9</v>
      </c>
      <c r="T10" s="1">
        <v>0</v>
      </c>
      <c r="U10" s="1">
        <v>0</v>
      </c>
      <c r="V10" s="1">
        <v>0</v>
      </c>
      <c r="W10" s="1">
        <v>262</v>
      </c>
      <c r="X10" s="1">
        <v>82</v>
      </c>
      <c r="Y10" s="25">
        <v>7.7132931640203335</v>
      </c>
      <c r="Z10" s="25">
        <v>8.91052187395733</v>
      </c>
      <c r="AA10" s="5">
        <v>-1.1972287099369983</v>
      </c>
      <c r="AB10" s="5">
        <v>2.544529262086514</v>
      </c>
      <c r="AC10" s="5">
        <v>0</v>
      </c>
      <c r="AD10" s="5">
        <v>32.01970443349754</v>
      </c>
      <c r="AE10" s="5">
        <v>9.852216748768473</v>
      </c>
      <c r="AF10" s="5">
        <v>22.167487684729064</v>
      </c>
      <c r="AG10" s="5">
        <v>0</v>
      </c>
      <c r="AH10" s="5">
        <v>0</v>
      </c>
      <c r="AI10" s="5">
        <v>0</v>
      </c>
      <c r="AJ10" s="5">
        <v>5.142195442680222</v>
      </c>
      <c r="AK10" s="28">
        <v>1.6093894133579323</v>
      </c>
      <c r="AL10" s="5"/>
      <c r="AM10" s="6"/>
    </row>
    <row r="11" spans="1:39" ht="12">
      <c r="A11" s="3" t="s">
        <v>8</v>
      </c>
      <c r="B11" s="3"/>
      <c r="C11" s="10">
        <v>33848</v>
      </c>
      <c r="D11" s="1">
        <v>204</v>
      </c>
      <c r="E11" s="3">
        <v>98</v>
      </c>
      <c r="F11" s="1">
        <v>106</v>
      </c>
      <c r="G11" s="1">
        <v>319</v>
      </c>
      <c r="H11" s="1">
        <v>183</v>
      </c>
      <c r="I11" s="1">
        <v>136</v>
      </c>
      <c r="J11" s="1">
        <v>-115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4</v>
      </c>
      <c r="R11" s="1">
        <v>1</v>
      </c>
      <c r="S11" s="1">
        <v>3</v>
      </c>
      <c r="T11" s="1">
        <v>0</v>
      </c>
      <c r="U11" s="1">
        <v>0</v>
      </c>
      <c r="V11" s="1">
        <v>0</v>
      </c>
      <c r="W11" s="1">
        <v>149</v>
      </c>
      <c r="X11" s="1">
        <v>76</v>
      </c>
      <c r="Y11" s="25">
        <v>6.026943984873553</v>
      </c>
      <c r="Z11" s="25">
        <v>9.424485937130703</v>
      </c>
      <c r="AA11" s="5">
        <v>-3.3975419522571495</v>
      </c>
      <c r="AB11" s="5">
        <v>0</v>
      </c>
      <c r="AC11" s="5">
        <v>0</v>
      </c>
      <c r="AD11" s="5">
        <v>19.230769230769234</v>
      </c>
      <c r="AE11" s="5">
        <v>4.807692307692308</v>
      </c>
      <c r="AF11" s="5">
        <v>14.423076923076923</v>
      </c>
      <c r="AG11" s="5">
        <v>0</v>
      </c>
      <c r="AH11" s="5">
        <v>0</v>
      </c>
      <c r="AI11" s="5">
        <v>0</v>
      </c>
      <c r="AJ11" s="5">
        <v>4.4020326164027415</v>
      </c>
      <c r="AK11" s="28">
        <v>2.245332072796029</v>
      </c>
      <c r="AL11" s="5"/>
      <c r="AM11" s="6"/>
    </row>
    <row r="12" spans="1:39" ht="12">
      <c r="A12" s="3" t="s">
        <v>9</v>
      </c>
      <c r="B12" s="3"/>
      <c r="C12" s="10">
        <v>37627</v>
      </c>
      <c r="D12" s="1">
        <v>254</v>
      </c>
      <c r="E12" s="3">
        <v>139</v>
      </c>
      <c r="F12" s="1">
        <v>115</v>
      </c>
      <c r="G12" s="1">
        <v>440</v>
      </c>
      <c r="H12" s="1">
        <v>220</v>
      </c>
      <c r="I12" s="1">
        <v>220</v>
      </c>
      <c r="J12" s="1">
        <v>-186</v>
      </c>
      <c r="K12" s="1">
        <v>2</v>
      </c>
      <c r="L12" s="1">
        <v>0</v>
      </c>
      <c r="M12" s="1">
        <v>2</v>
      </c>
      <c r="N12" s="1">
        <v>1</v>
      </c>
      <c r="O12" s="1">
        <v>0</v>
      </c>
      <c r="P12" s="1">
        <v>1</v>
      </c>
      <c r="Q12" s="1">
        <v>5</v>
      </c>
      <c r="R12" s="1">
        <v>2</v>
      </c>
      <c r="S12" s="1">
        <v>3</v>
      </c>
      <c r="T12" s="1">
        <v>1</v>
      </c>
      <c r="U12" s="1">
        <v>0</v>
      </c>
      <c r="V12" s="1">
        <v>1</v>
      </c>
      <c r="W12" s="1">
        <v>163</v>
      </c>
      <c r="X12" s="1">
        <v>65</v>
      </c>
      <c r="Y12" s="25">
        <v>6.750471735721689</v>
      </c>
      <c r="Z12" s="25">
        <v>11.693730565817098</v>
      </c>
      <c r="AA12" s="5">
        <v>-4.9432588300954095</v>
      </c>
      <c r="AB12" s="5">
        <v>7.874015748031496</v>
      </c>
      <c r="AC12" s="5">
        <v>3.937007874015748</v>
      </c>
      <c r="AD12" s="5">
        <v>19.305019305019304</v>
      </c>
      <c r="AE12" s="5">
        <v>7.722007722007723</v>
      </c>
      <c r="AF12" s="5">
        <v>11.583011583011583</v>
      </c>
      <c r="AG12" s="5">
        <v>3.937007874015748</v>
      </c>
      <c r="AH12" s="5">
        <v>0</v>
      </c>
      <c r="AI12" s="5">
        <v>3.937007874015748</v>
      </c>
      <c r="AJ12" s="5">
        <v>4.3319956414276986</v>
      </c>
      <c r="AK12" s="28">
        <v>1.727482924495708</v>
      </c>
      <c r="AL12" s="5"/>
      <c r="AM12" s="6"/>
    </row>
    <row r="13" spans="1:39" ht="12">
      <c r="A13" s="3" t="s">
        <v>10</v>
      </c>
      <c r="B13" s="3"/>
      <c r="C13" s="10">
        <v>28895</v>
      </c>
      <c r="D13" s="1">
        <v>126</v>
      </c>
      <c r="E13" s="3">
        <v>65</v>
      </c>
      <c r="F13" s="1">
        <v>61</v>
      </c>
      <c r="G13" s="1">
        <v>354</v>
      </c>
      <c r="H13" s="1">
        <v>176</v>
      </c>
      <c r="I13" s="1">
        <v>178</v>
      </c>
      <c r="J13" s="1">
        <v>-228</v>
      </c>
      <c r="K13" s="1">
        <v>1</v>
      </c>
      <c r="L13" s="1">
        <v>1</v>
      </c>
      <c r="M13" s="1">
        <v>0</v>
      </c>
      <c r="N13" s="1">
        <v>1</v>
      </c>
      <c r="O13" s="1">
        <v>1</v>
      </c>
      <c r="P13" s="1">
        <v>0</v>
      </c>
      <c r="Q13" s="1">
        <v>5</v>
      </c>
      <c r="R13" s="1">
        <v>1</v>
      </c>
      <c r="S13" s="1">
        <v>4</v>
      </c>
      <c r="T13" s="1">
        <v>0</v>
      </c>
      <c r="U13" s="1">
        <v>0</v>
      </c>
      <c r="V13" s="1">
        <v>0</v>
      </c>
      <c r="W13" s="1">
        <v>105</v>
      </c>
      <c r="X13" s="1">
        <v>44</v>
      </c>
      <c r="Y13" s="25">
        <v>4.360616023533484</v>
      </c>
      <c r="Z13" s="25">
        <v>12.251254542308358</v>
      </c>
      <c r="AA13" s="5">
        <v>-7.890638518774874</v>
      </c>
      <c r="AB13" s="5">
        <v>7.936507936507936</v>
      </c>
      <c r="AC13" s="5">
        <v>7.936507936507936</v>
      </c>
      <c r="AD13" s="5">
        <v>38.16793893129771</v>
      </c>
      <c r="AE13" s="5">
        <v>7.633587786259541</v>
      </c>
      <c r="AF13" s="5">
        <v>30.534351145038165</v>
      </c>
      <c r="AG13" s="5">
        <v>0</v>
      </c>
      <c r="AH13" s="5">
        <v>0</v>
      </c>
      <c r="AI13" s="5">
        <v>0</v>
      </c>
      <c r="AJ13" s="5">
        <v>3.6338466862779026</v>
      </c>
      <c r="AK13" s="28">
        <v>1.5227548018688355</v>
      </c>
      <c r="AL13" s="5"/>
      <c r="AM13" s="6"/>
    </row>
    <row r="14" spans="1:39" ht="12">
      <c r="A14" s="3" t="s">
        <v>11</v>
      </c>
      <c r="B14" s="3"/>
      <c r="C14" s="10">
        <v>32983</v>
      </c>
      <c r="D14" s="1">
        <v>200</v>
      </c>
      <c r="E14" s="3">
        <v>117</v>
      </c>
      <c r="F14" s="1">
        <v>83</v>
      </c>
      <c r="G14" s="1">
        <v>311</v>
      </c>
      <c r="H14" s="1">
        <v>168</v>
      </c>
      <c r="I14" s="1">
        <v>143</v>
      </c>
      <c r="J14" s="1">
        <v>-111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3</v>
      </c>
      <c r="R14" s="1">
        <v>3</v>
      </c>
      <c r="S14" s="1">
        <v>0</v>
      </c>
      <c r="T14" s="1">
        <v>1</v>
      </c>
      <c r="U14" s="1">
        <v>1</v>
      </c>
      <c r="V14" s="1">
        <v>0</v>
      </c>
      <c r="W14" s="1">
        <v>122</v>
      </c>
      <c r="X14" s="1">
        <v>58</v>
      </c>
      <c r="Y14" s="25">
        <v>6.063729800200103</v>
      </c>
      <c r="Z14" s="25">
        <v>9.42909983931116</v>
      </c>
      <c r="AA14" s="5">
        <v>-3.365370039111057</v>
      </c>
      <c r="AB14" s="5">
        <v>0</v>
      </c>
      <c r="AC14" s="5">
        <v>0</v>
      </c>
      <c r="AD14" s="5">
        <v>14.778325123152708</v>
      </c>
      <c r="AE14" s="5">
        <v>14.778325123152708</v>
      </c>
      <c r="AF14" s="5">
        <v>0</v>
      </c>
      <c r="AG14" s="5">
        <v>4.975124378109452</v>
      </c>
      <c r="AH14" s="5">
        <v>4.975124378109452</v>
      </c>
      <c r="AI14" s="5">
        <v>0</v>
      </c>
      <c r="AJ14" s="5">
        <v>3.698875178122063</v>
      </c>
      <c r="AK14" s="28">
        <v>1.7584816420580298</v>
      </c>
      <c r="AL14" s="5"/>
      <c r="AM14" s="6"/>
    </row>
    <row r="15" spans="1:39" ht="12">
      <c r="A15" s="4" t="s">
        <v>49</v>
      </c>
      <c r="B15" s="3"/>
      <c r="C15" s="10">
        <v>72484</v>
      </c>
      <c r="D15" s="1">
        <v>618</v>
      </c>
      <c r="E15" s="3">
        <v>323</v>
      </c>
      <c r="F15" s="1">
        <v>295</v>
      </c>
      <c r="G15" s="1">
        <v>647</v>
      </c>
      <c r="H15" s="1">
        <v>325</v>
      </c>
      <c r="I15" s="1">
        <v>322</v>
      </c>
      <c r="J15" s="1">
        <v>-29</v>
      </c>
      <c r="K15" s="1">
        <v>3</v>
      </c>
      <c r="L15" s="1">
        <v>3</v>
      </c>
      <c r="M15" s="1">
        <v>0</v>
      </c>
      <c r="N15" s="1">
        <v>1</v>
      </c>
      <c r="O15" s="1">
        <v>1</v>
      </c>
      <c r="P15" s="1">
        <v>0</v>
      </c>
      <c r="Q15" s="1">
        <v>19</v>
      </c>
      <c r="R15" s="1">
        <v>9</v>
      </c>
      <c r="S15" s="1">
        <v>10</v>
      </c>
      <c r="T15" s="1">
        <v>4</v>
      </c>
      <c r="U15" s="1">
        <v>3</v>
      </c>
      <c r="V15" s="1">
        <v>1</v>
      </c>
      <c r="W15" s="1">
        <v>303</v>
      </c>
      <c r="X15" s="1">
        <v>128</v>
      </c>
      <c r="Y15" s="25">
        <v>8.526019535345732</v>
      </c>
      <c r="Z15" s="25">
        <v>8.92610783069367</v>
      </c>
      <c r="AA15" s="5">
        <v>-0.4000882953479389</v>
      </c>
      <c r="AB15" s="5">
        <v>4.854368932038835</v>
      </c>
      <c r="AC15" s="5">
        <v>1.6181229773462784</v>
      </c>
      <c r="AD15" s="5">
        <v>29.82731554160126</v>
      </c>
      <c r="AE15" s="5">
        <v>14.128728414442701</v>
      </c>
      <c r="AF15" s="5">
        <v>15.698587127158554</v>
      </c>
      <c r="AG15" s="5">
        <v>6.4412238325281805</v>
      </c>
      <c r="AH15" s="5">
        <v>4.830917874396135</v>
      </c>
      <c r="AI15" s="5">
        <v>1.6181229773462784</v>
      </c>
      <c r="AJ15" s="5">
        <v>4.180232878980189</v>
      </c>
      <c r="AK15" s="28">
        <v>1.7659069587771095</v>
      </c>
      <c r="AL15" s="5"/>
      <c r="AM15" s="6"/>
    </row>
    <row r="16" spans="1:39" ht="12">
      <c r="A16" s="4" t="s">
        <v>51</v>
      </c>
      <c r="B16" s="3"/>
      <c r="C16" s="10">
        <v>47386</v>
      </c>
      <c r="D16" s="1">
        <v>263</v>
      </c>
      <c r="E16" s="3">
        <v>130</v>
      </c>
      <c r="F16" s="1">
        <v>133</v>
      </c>
      <c r="G16" s="1">
        <v>643</v>
      </c>
      <c r="H16" s="1">
        <v>329</v>
      </c>
      <c r="I16" s="1">
        <v>314</v>
      </c>
      <c r="J16" s="1">
        <v>-380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5</v>
      </c>
      <c r="R16" s="1">
        <v>2</v>
      </c>
      <c r="S16" s="1">
        <v>3</v>
      </c>
      <c r="T16" s="1">
        <v>2</v>
      </c>
      <c r="U16" s="1">
        <v>2</v>
      </c>
      <c r="V16" s="1">
        <v>0</v>
      </c>
      <c r="W16" s="1">
        <v>182</v>
      </c>
      <c r="X16" s="1">
        <v>57</v>
      </c>
      <c r="Y16" s="25">
        <v>5.5501624952517625</v>
      </c>
      <c r="Z16" s="25">
        <v>13.569408686109822</v>
      </c>
      <c r="AA16" s="5">
        <v>-8.019246190858059</v>
      </c>
      <c r="AB16" s="5">
        <v>0</v>
      </c>
      <c r="AC16" s="5">
        <v>0</v>
      </c>
      <c r="AD16" s="5">
        <v>18.656716417910445</v>
      </c>
      <c r="AE16" s="5">
        <v>7.462686567164179</v>
      </c>
      <c r="AF16" s="5">
        <v>11.194029850746269</v>
      </c>
      <c r="AG16" s="5">
        <v>7.547169811320755</v>
      </c>
      <c r="AH16" s="5">
        <v>7.547169811320755</v>
      </c>
      <c r="AI16" s="5">
        <v>0</v>
      </c>
      <c r="AJ16" s="5">
        <v>3.8407968598320177</v>
      </c>
      <c r="AK16" s="28">
        <v>1.202886928628709</v>
      </c>
      <c r="AL16" s="5"/>
      <c r="AM16" s="6"/>
    </row>
    <row r="17" spans="1:39" ht="12">
      <c r="A17" s="4" t="s">
        <v>52</v>
      </c>
      <c r="B17" s="3"/>
      <c r="C17" s="10">
        <v>74265</v>
      </c>
      <c r="D17" s="1">
        <v>794</v>
      </c>
      <c r="E17" s="3">
        <v>387</v>
      </c>
      <c r="F17" s="1">
        <v>407</v>
      </c>
      <c r="G17" s="1">
        <v>510</v>
      </c>
      <c r="H17" s="1">
        <v>249</v>
      </c>
      <c r="I17" s="1">
        <v>261</v>
      </c>
      <c r="J17" s="1">
        <v>284</v>
      </c>
      <c r="K17" s="1">
        <v>1</v>
      </c>
      <c r="L17" s="1">
        <v>0</v>
      </c>
      <c r="M17" s="1">
        <v>1</v>
      </c>
      <c r="N17" s="1">
        <v>1</v>
      </c>
      <c r="O17" s="1">
        <v>0</v>
      </c>
      <c r="P17" s="1">
        <v>1</v>
      </c>
      <c r="Q17" s="1">
        <v>25</v>
      </c>
      <c r="R17" s="1">
        <v>9</v>
      </c>
      <c r="S17" s="1">
        <v>16</v>
      </c>
      <c r="T17" s="1">
        <v>4</v>
      </c>
      <c r="U17" s="1">
        <v>3</v>
      </c>
      <c r="V17" s="1">
        <v>1</v>
      </c>
      <c r="W17" s="1">
        <v>473</v>
      </c>
      <c r="X17" s="1">
        <v>185</v>
      </c>
      <c r="Y17" s="25">
        <v>10.691442806167105</v>
      </c>
      <c r="Z17" s="25">
        <v>6.867299535447384</v>
      </c>
      <c r="AA17" s="5">
        <v>3.82414327071972</v>
      </c>
      <c r="AB17" s="5">
        <v>1.2594458438287153</v>
      </c>
      <c r="AC17" s="5">
        <v>1.2594458438287153</v>
      </c>
      <c r="AD17" s="5">
        <v>30.525030525030523</v>
      </c>
      <c r="AE17" s="5">
        <v>10.989010989010989</v>
      </c>
      <c r="AF17" s="5">
        <v>19.536019536019538</v>
      </c>
      <c r="AG17" s="5">
        <v>5.018820577164366</v>
      </c>
      <c r="AH17" s="5">
        <v>3.764115432873275</v>
      </c>
      <c r="AI17" s="5">
        <v>1.2594458438287153</v>
      </c>
      <c r="AJ17" s="5">
        <v>6.36908368679728</v>
      </c>
      <c r="AK17" s="28">
        <v>2.491079243250522</v>
      </c>
      <c r="AL17" s="5"/>
      <c r="AM17" s="6"/>
    </row>
    <row r="18" spans="1:39" ht="12">
      <c r="A18" s="4" t="s">
        <v>53</v>
      </c>
      <c r="B18" s="3"/>
      <c r="C18" s="10">
        <v>71022</v>
      </c>
      <c r="D18" s="1">
        <v>624</v>
      </c>
      <c r="E18" s="3">
        <v>328</v>
      </c>
      <c r="F18" s="1">
        <v>296</v>
      </c>
      <c r="G18" s="1">
        <v>707</v>
      </c>
      <c r="H18" s="1">
        <v>365</v>
      </c>
      <c r="I18" s="1">
        <v>342</v>
      </c>
      <c r="J18" s="1">
        <v>-83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12</v>
      </c>
      <c r="R18" s="1">
        <v>4</v>
      </c>
      <c r="S18" s="1">
        <v>8</v>
      </c>
      <c r="T18" s="1">
        <v>1</v>
      </c>
      <c r="U18" s="1">
        <v>1</v>
      </c>
      <c r="V18" s="1">
        <v>0</v>
      </c>
      <c r="W18" s="1">
        <v>408</v>
      </c>
      <c r="X18" s="1">
        <v>157</v>
      </c>
      <c r="Y18" s="25">
        <v>8.78600996874208</v>
      </c>
      <c r="Z18" s="25">
        <v>9.954661935738221</v>
      </c>
      <c r="AA18" s="5">
        <v>-1.168651966996142</v>
      </c>
      <c r="AB18" s="5">
        <v>0</v>
      </c>
      <c r="AC18" s="5">
        <v>0</v>
      </c>
      <c r="AD18" s="5">
        <v>18.867924528301884</v>
      </c>
      <c r="AE18" s="5">
        <v>6.289308176100629</v>
      </c>
      <c r="AF18" s="5">
        <v>12.578616352201259</v>
      </c>
      <c r="AG18" s="5">
        <v>1.6</v>
      </c>
      <c r="AH18" s="5">
        <v>1.6</v>
      </c>
      <c r="AI18" s="5">
        <v>0</v>
      </c>
      <c r="AJ18" s="5">
        <v>5.744698825715975</v>
      </c>
      <c r="AK18" s="28">
        <v>2.2105826363661962</v>
      </c>
      <c r="AL18" s="5"/>
      <c r="AM18" s="6"/>
    </row>
    <row r="19" spans="1:39" ht="12">
      <c r="A19" s="4" t="s">
        <v>59</v>
      </c>
      <c r="B19" s="3"/>
      <c r="C19" s="10">
        <v>27632</v>
      </c>
      <c r="D19" s="1">
        <v>145</v>
      </c>
      <c r="E19" s="3">
        <v>81</v>
      </c>
      <c r="F19" s="1">
        <v>64</v>
      </c>
      <c r="G19" s="1">
        <v>283</v>
      </c>
      <c r="H19" s="1">
        <v>147</v>
      </c>
      <c r="I19" s="1">
        <v>136</v>
      </c>
      <c r="J19" s="1">
        <v>-138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3</v>
      </c>
      <c r="R19" s="1">
        <v>0</v>
      </c>
      <c r="S19" s="1">
        <v>3</v>
      </c>
      <c r="T19" s="1">
        <v>0</v>
      </c>
      <c r="U19" s="1">
        <v>0</v>
      </c>
      <c r="V19" s="1">
        <v>0</v>
      </c>
      <c r="W19" s="1">
        <v>85</v>
      </c>
      <c r="X19" s="1">
        <v>34</v>
      </c>
      <c r="Y19" s="25">
        <v>5.247539085118703</v>
      </c>
      <c r="Z19" s="25">
        <v>10.24174869716271</v>
      </c>
      <c r="AA19" s="5">
        <v>-4.994209612044007</v>
      </c>
      <c r="AB19" s="5">
        <v>0</v>
      </c>
      <c r="AC19" s="5">
        <v>0</v>
      </c>
      <c r="AD19" s="5">
        <v>20.27027027027027</v>
      </c>
      <c r="AE19" s="5">
        <v>0</v>
      </c>
      <c r="AF19" s="5">
        <v>20.27027027027027</v>
      </c>
      <c r="AG19" s="5">
        <v>0</v>
      </c>
      <c r="AH19" s="5">
        <v>0</v>
      </c>
      <c r="AI19" s="5">
        <v>0</v>
      </c>
      <c r="AJ19" s="5">
        <v>3.076143601621309</v>
      </c>
      <c r="AK19" s="28">
        <v>1.2304574406485234</v>
      </c>
      <c r="AL19" s="5"/>
      <c r="AM19" s="6"/>
    </row>
    <row r="20" spans="1:39" ht="12">
      <c r="A20" s="4" t="s">
        <v>60</v>
      </c>
      <c r="B20" s="3"/>
      <c r="C20" s="10">
        <v>34408</v>
      </c>
      <c r="D20" s="1">
        <v>207</v>
      </c>
      <c r="E20" s="3">
        <v>102</v>
      </c>
      <c r="F20" s="1">
        <v>105</v>
      </c>
      <c r="G20" s="1">
        <v>417</v>
      </c>
      <c r="H20" s="1">
        <v>207</v>
      </c>
      <c r="I20" s="1">
        <v>210</v>
      </c>
      <c r="J20" s="1">
        <v>-210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7</v>
      </c>
      <c r="R20" s="1">
        <v>3</v>
      </c>
      <c r="S20" s="1">
        <v>4</v>
      </c>
      <c r="T20" s="1">
        <v>2</v>
      </c>
      <c r="U20" s="1">
        <v>2</v>
      </c>
      <c r="V20" s="1">
        <v>0</v>
      </c>
      <c r="W20" s="1">
        <v>143</v>
      </c>
      <c r="X20" s="1">
        <v>64</v>
      </c>
      <c r="Y20" s="25">
        <v>6.016042780748663</v>
      </c>
      <c r="Z20" s="25">
        <v>12.119274587305279</v>
      </c>
      <c r="AA20" s="5">
        <v>-6.1032318065566145</v>
      </c>
      <c r="AB20" s="5">
        <v>0</v>
      </c>
      <c r="AC20" s="5">
        <v>0</v>
      </c>
      <c r="AD20" s="5">
        <v>32.71028037383177</v>
      </c>
      <c r="AE20" s="5">
        <v>14.018691588785046</v>
      </c>
      <c r="AF20" s="5">
        <v>18.69158878504673</v>
      </c>
      <c r="AG20" s="5">
        <v>9.569377990430622</v>
      </c>
      <c r="AH20" s="5">
        <v>9.569377990430622</v>
      </c>
      <c r="AI20" s="5">
        <v>0</v>
      </c>
      <c r="AJ20" s="5">
        <v>4.156010230179029</v>
      </c>
      <c r="AK20" s="28">
        <v>1.860032550569635</v>
      </c>
      <c r="AL20" s="5"/>
      <c r="AM20" s="6"/>
    </row>
    <row r="21" spans="1:39" ht="12">
      <c r="A21" s="4" t="s">
        <v>65</v>
      </c>
      <c r="B21" s="3"/>
      <c r="C21" s="10">
        <v>31524</v>
      </c>
      <c r="D21" s="1">
        <v>278</v>
      </c>
      <c r="E21" s="3">
        <v>155</v>
      </c>
      <c r="F21" s="1">
        <v>123</v>
      </c>
      <c r="G21" s="1">
        <v>224</v>
      </c>
      <c r="H21" s="1">
        <v>113</v>
      </c>
      <c r="I21" s="1">
        <v>111</v>
      </c>
      <c r="J21" s="1">
        <v>54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6</v>
      </c>
      <c r="R21" s="1">
        <v>4</v>
      </c>
      <c r="S21" s="1">
        <v>2</v>
      </c>
      <c r="T21" s="1">
        <v>2</v>
      </c>
      <c r="U21" s="1">
        <v>2</v>
      </c>
      <c r="V21" s="1">
        <v>0</v>
      </c>
      <c r="W21" s="1">
        <v>161</v>
      </c>
      <c r="X21" s="1">
        <v>72</v>
      </c>
      <c r="Y21" s="25">
        <v>8.81867783276234</v>
      </c>
      <c r="Z21" s="25">
        <v>7.105697246542317</v>
      </c>
      <c r="AA21" s="5">
        <v>1.712980586220023</v>
      </c>
      <c r="AB21" s="5">
        <v>0</v>
      </c>
      <c r="AC21" s="5">
        <v>0</v>
      </c>
      <c r="AD21" s="5">
        <v>21.12676056338028</v>
      </c>
      <c r="AE21" s="5">
        <v>14.084507042253522</v>
      </c>
      <c r="AF21" s="5">
        <v>7.042253521126761</v>
      </c>
      <c r="AG21" s="5">
        <v>7.142857142857142</v>
      </c>
      <c r="AH21" s="5">
        <v>7.142857142857142</v>
      </c>
      <c r="AI21" s="5">
        <v>0</v>
      </c>
      <c r="AJ21" s="5">
        <v>5.10721989595229</v>
      </c>
      <c r="AK21" s="28">
        <v>2.2839741149600306</v>
      </c>
      <c r="AL21" s="5"/>
      <c r="AM21" s="6"/>
    </row>
    <row r="22" spans="1:39" ht="12">
      <c r="A22" s="4"/>
      <c r="B22" s="3"/>
      <c r="C22" s="10"/>
      <c r="D22" s="1"/>
      <c r="E22" s="7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25"/>
      <c r="Z22" s="2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28"/>
      <c r="AL22" s="5"/>
      <c r="AM22" s="6"/>
    </row>
    <row r="23" spans="1:39" ht="12">
      <c r="A23" s="4" t="s">
        <v>27</v>
      </c>
      <c r="B23" s="3"/>
      <c r="C23" s="10">
        <f>SUM(C24)</f>
        <v>17234</v>
      </c>
      <c r="D23" s="1">
        <f>SUM(D24)</f>
        <v>88</v>
      </c>
      <c r="E23" s="1">
        <f aca="true" t="shared" si="3" ref="E23:J23">SUM(E24)</f>
        <v>44</v>
      </c>
      <c r="F23" s="1">
        <f t="shared" si="3"/>
        <v>44</v>
      </c>
      <c r="G23" s="1">
        <f t="shared" si="3"/>
        <v>227</v>
      </c>
      <c r="H23" s="1">
        <f t="shared" si="3"/>
        <v>108</v>
      </c>
      <c r="I23" s="1">
        <f t="shared" si="3"/>
        <v>119</v>
      </c>
      <c r="J23" s="1">
        <f t="shared" si="3"/>
        <v>-139</v>
      </c>
      <c r="K23" s="1">
        <f>SUM(K24)</f>
        <v>0</v>
      </c>
      <c r="L23" s="1">
        <f>SUM(L24)</f>
        <v>0</v>
      </c>
      <c r="M23" s="1">
        <f>SUM(M24)</f>
        <v>0</v>
      </c>
      <c r="N23" s="1">
        <f>SUM(N24)</f>
        <v>0</v>
      </c>
      <c r="O23" s="1">
        <f>SUM(O24)</f>
        <v>0</v>
      </c>
      <c r="P23" s="1">
        <f>SUM(P24)</f>
        <v>0</v>
      </c>
      <c r="Q23" s="1">
        <f>SUM(Q24)</f>
        <v>2</v>
      </c>
      <c r="R23" s="1">
        <f>SUM(R24)</f>
        <v>1</v>
      </c>
      <c r="S23" s="1">
        <f>SUM(S24)</f>
        <v>1</v>
      </c>
      <c r="T23" s="1">
        <f>SUM(T24)</f>
        <v>0</v>
      </c>
      <c r="U23" s="1">
        <f>SUM(U24)</f>
        <v>0</v>
      </c>
      <c r="V23" s="1">
        <f>SUM(V24)</f>
        <v>0</v>
      </c>
      <c r="W23" s="1">
        <f>SUM(W24)</f>
        <v>40</v>
      </c>
      <c r="X23" s="1">
        <f>SUM(X24)</f>
        <v>24</v>
      </c>
      <c r="Y23" s="25">
        <f>D23/C23*1000</f>
        <v>5.106185447371475</v>
      </c>
      <c r="Z23" s="25">
        <f>G23/C23*1000</f>
        <v>13.171637460833237</v>
      </c>
      <c r="AA23" s="5">
        <f>J23/C23*1000</f>
        <v>-8.065452013461762</v>
      </c>
      <c r="AB23" s="5">
        <f>K23/D23*1000</f>
        <v>0</v>
      </c>
      <c r="AC23" s="5">
        <f>N23/D23*1000</f>
        <v>0</v>
      </c>
      <c r="AD23" s="5">
        <f>Q23/(D23+Q23)*1000</f>
        <v>22.22222222222222</v>
      </c>
      <c r="AE23" s="5">
        <f>R23/(D23+Q23)*1000</f>
        <v>11.11111111111111</v>
      </c>
      <c r="AF23" s="5">
        <f>S23/(D23+Q23)*1000</f>
        <v>11.11111111111111</v>
      </c>
      <c r="AG23" s="5">
        <f>T23/(D23+U23)*1000</f>
        <v>0</v>
      </c>
      <c r="AH23" s="5">
        <f>U23/(D23+U23)*1000</f>
        <v>0</v>
      </c>
      <c r="AI23" s="5">
        <f>V23/D23*1000</f>
        <v>0</v>
      </c>
      <c r="AJ23" s="5">
        <f>W23/C23*1000</f>
        <v>2.3209933851688525</v>
      </c>
      <c r="AK23" s="28">
        <f>X23/C23*1000</f>
        <v>1.3925960311013112</v>
      </c>
      <c r="AL23" s="5"/>
      <c r="AM23" s="6"/>
    </row>
    <row r="24" spans="1:39" ht="12">
      <c r="A24" s="7"/>
      <c r="B24" s="4" t="s">
        <v>61</v>
      </c>
      <c r="C24" s="10">
        <v>17234</v>
      </c>
      <c r="D24" s="1">
        <v>88</v>
      </c>
      <c r="E24" s="1">
        <v>44</v>
      </c>
      <c r="F24" s="1">
        <v>44</v>
      </c>
      <c r="G24" s="1">
        <v>227</v>
      </c>
      <c r="H24" s="1">
        <v>108</v>
      </c>
      <c r="I24" s="1">
        <v>119</v>
      </c>
      <c r="J24" s="1">
        <v>-139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2</v>
      </c>
      <c r="R24" s="1">
        <v>1</v>
      </c>
      <c r="S24" s="1">
        <v>1</v>
      </c>
      <c r="T24" s="1">
        <v>0</v>
      </c>
      <c r="U24" s="1">
        <v>0</v>
      </c>
      <c r="V24" s="1">
        <v>0</v>
      </c>
      <c r="W24" s="1">
        <v>40</v>
      </c>
      <c r="X24" s="1">
        <v>24</v>
      </c>
      <c r="Y24" s="25">
        <v>5.106185447371475</v>
      </c>
      <c r="Z24" s="25">
        <v>13.171637460833237</v>
      </c>
      <c r="AA24" s="5">
        <v>-8.065452013461762</v>
      </c>
      <c r="AB24" s="5">
        <v>0</v>
      </c>
      <c r="AC24" s="5">
        <v>0</v>
      </c>
      <c r="AD24" s="5">
        <v>22.22222222222222</v>
      </c>
      <c r="AE24" s="5">
        <v>11.11111111111111</v>
      </c>
      <c r="AF24" s="5">
        <v>11.11111111111111</v>
      </c>
      <c r="AG24" s="5">
        <v>0</v>
      </c>
      <c r="AH24" s="5">
        <v>0</v>
      </c>
      <c r="AI24" s="5">
        <v>0</v>
      </c>
      <c r="AJ24" s="5">
        <v>2.3209933851688525</v>
      </c>
      <c r="AK24" s="28">
        <v>1.3925960311013112</v>
      </c>
      <c r="AL24" s="5"/>
      <c r="AM24" s="6"/>
    </row>
    <row r="25" spans="1:39" ht="12">
      <c r="A25" s="3"/>
      <c r="B25" s="3"/>
      <c r="C25" s="10"/>
      <c r="D25" s="1"/>
      <c r="E25" s="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25"/>
      <c r="Z25" s="2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28"/>
      <c r="AL25" s="5"/>
      <c r="AM25" s="6"/>
    </row>
    <row r="26" spans="1:39" ht="12">
      <c r="A26" s="4" t="s">
        <v>28</v>
      </c>
      <c r="B26" s="3"/>
      <c r="C26" s="10">
        <f>SUM(C27:C31)</f>
        <v>42479</v>
      </c>
      <c r="D26" s="1">
        <f>SUM(D27:D31)</f>
        <v>233</v>
      </c>
      <c r="E26" s="1">
        <f aca="true" t="shared" si="4" ref="E26:X26">SUM(E27:E31)</f>
        <v>116</v>
      </c>
      <c r="F26" s="1">
        <f t="shared" si="4"/>
        <v>117</v>
      </c>
      <c r="G26" s="1">
        <f t="shared" si="4"/>
        <v>642</v>
      </c>
      <c r="H26" s="1">
        <f t="shared" si="4"/>
        <v>334</v>
      </c>
      <c r="I26" s="1">
        <f t="shared" si="4"/>
        <v>308</v>
      </c>
      <c r="J26" s="1">
        <f t="shared" si="4"/>
        <v>-409</v>
      </c>
      <c r="K26" s="1">
        <f t="shared" si="4"/>
        <v>3</v>
      </c>
      <c r="L26" s="1">
        <f t="shared" si="4"/>
        <v>1</v>
      </c>
      <c r="M26" s="1">
        <f t="shared" si="4"/>
        <v>2</v>
      </c>
      <c r="N26" s="1">
        <f t="shared" si="4"/>
        <v>3</v>
      </c>
      <c r="O26" s="1">
        <f t="shared" si="4"/>
        <v>1</v>
      </c>
      <c r="P26" s="1">
        <f t="shared" si="4"/>
        <v>2</v>
      </c>
      <c r="Q26" s="1">
        <f t="shared" si="4"/>
        <v>8</v>
      </c>
      <c r="R26" s="1">
        <f t="shared" si="4"/>
        <v>4</v>
      </c>
      <c r="S26" s="1">
        <f t="shared" si="4"/>
        <v>4</v>
      </c>
      <c r="T26" s="1">
        <f t="shared" si="4"/>
        <v>4</v>
      </c>
      <c r="U26" s="1">
        <f t="shared" si="4"/>
        <v>2</v>
      </c>
      <c r="V26" s="1">
        <f t="shared" si="4"/>
        <v>2</v>
      </c>
      <c r="W26" s="1">
        <f t="shared" si="4"/>
        <v>145</v>
      </c>
      <c r="X26" s="1">
        <f t="shared" si="4"/>
        <v>56</v>
      </c>
      <c r="Y26" s="25">
        <f>D26/C26*1000</f>
        <v>5.48506320770263</v>
      </c>
      <c r="Z26" s="25">
        <f>G26/C26*1000</f>
        <v>15.113350125944583</v>
      </c>
      <c r="AA26" s="5">
        <f>J26/C26*1000</f>
        <v>-9.628286918241955</v>
      </c>
      <c r="AB26" s="5">
        <f>K26/D26*1000</f>
        <v>12.875536480686696</v>
      </c>
      <c r="AC26" s="5">
        <f>N26/D26*1000</f>
        <v>12.875536480686696</v>
      </c>
      <c r="AD26" s="5">
        <f>Q26/(D26+Q26)*1000</f>
        <v>33.19502074688797</v>
      </c>
      <c r="AE26" s="5">
        <f>R26/(D26+Q26)*1000</f>
        <v>16.597510373443985</v>
      </c>
      <c r="AF26" s="5">
        <f>S26/(D26+Q26)*1000</f>
        <v>16.597510373443985</v>
      </c>
      <c r="AG26" s="5">
        <f>T26/(D26+U26)*1000</f>
        <v>17.02127659574468</v>
      </c>
      <c r="AH26" s="5">
        <f>U26/(D26+U26)*1000</f>
        <v>8.51063829787234</v>
      </c>
      <c r="AI26" s="5">
        <f>V26/D26*1000</f>
        <v>8.583690987124463</v>
      </c>
      <c r="AJ26" s="5">
        <f>W26/C26*1000</f>
        <v>3.413451352432967</v>
      </c>
      <c r="AK26" s="28">
        <f>X26/C26*1000</f>
        <v>1.3182984533534217</v>
      </c>
      <c r="AL26" s="5"/>
      <c r="AM26" s="6"/>
    </row>
    <row r="27" spans="1:39" ht="12">
      <c r="A27" s="7"/>
      <c r="B27" s="3" t="s">
        <v>12</v>
      </c>
      <c r="C27" s="10">
        <v>12718</v>
      </c>
      <c r="D27" s="1">
        <v>90</v>
      </c>
      <c r="E27" s="44">
        <v>41</v>
      </c>
      <c r="F27" s="3">
        <v>49</v>
      </c>
      <c r="G27" s="1">
        <v>145</v>
      </c>
      <c r="H27" s="1">
        <v>74</v>
      </c>
      <c r="I27" s="1">
        <v>71</v>
      </c>
      <c r="J27" s="1">
        <v>-55</v>
      </c>
      <c r="K27" s="1">
        <v>1</v>
      </c>
      <c r="L27" s="1">
        <v>0</v>
      </c>
      <c r="M27" s="1">
        <v>1</v>
      </c>
      <c r="N27" s="1">
        <v>1</v>
      </c>
      <c r="O27" s="1">
        <v>0</v>
      </c>
      <c r="P27" s="1">
        <v>1</v>
      </c>
      <c r="Q27" s="1">
        <v>3</v>
      </c>
      <c r="R27" s="1">
        <v>0</v>
      </c>
      <c r="S27" s="1">
        <v>3</v>
      </c>
      <c r="T27" s="1">
        <v>1</v>
      </c>
      <c r="U27" s="1">
        <v>0</v>
      </c>
      <c r="V27" s="1">
        <v>1</v>
      </c>
      <c r="W27" s="1">
        <v>59</v>
      </c>
      <c r="X27" s="1">
        <v>25</v>
      </c>
      <c r="Y27" s="25">
        <v>7.0765843686114165</v>
      </c>
      <c r="Z27" s="25">
        <v>11.401163704985061</v>
      </c>
      <c r="AA27" s="5">
        <v>-4.324579336373644</v>
      </c>
      <c r="AB27" s="5">
        <v>11.11111111111111</v>
      </c>
      <c r="AC27" s="5">
        <v>11.11111111111111</v>
      </c>
      <c r="AD27" s="5">
        <v>32.25806451612903</v>
      </c>
      <c r="AE27" s="5">
        <v>0</v>
      </c>
      <c r="AF27" s="5">
        <v>32.25806451612903</v>
      </c>
      <c r="AG27" s="5">
        <v>11.11111111111111</v>
      </c>
      <c r="AH27" s="5">
        <v>0</v>
      </c>
      <c r="AI27" s="5">
        <v>11.11111111111111</v>
      </c>
      <c r="AJ27" s="5">
        <v>4.639094197200818</v>
      </c>
      <c r="AK27" s="28">
        <v>1.965717880169838</v>
      </c>
      <c r="AL27" s="5"/>
      <c r="AM27" s="6"/>
    </row>
    <row r="28" spans="1:39" ht="12">
      <c r="A28" s="7"/>
      <c r="B28" s="3" t="s">
        <v>13</v>
      </c>
      <c r="C28" s="10">
        <v>4005</v>
      </c>
      <c r="D28" s="1">
        <v>20</v>
      </c>
      <c r="E28" s="44">
        <v>9</v>
      </c>
      <c r="F28" s="3">
        <v>11</v>
      </c>
      <c r="G28" s="1">
        <v>81</v>
      </c>
      <c r="H28" s="1">
        <v>36</v>
      </c>
      <c r="I28" s="1">
        <v>45</v>
      </c>
      <c r="J28" s="1">
        <v>-61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11</v>
      </c>
      <c r="X28" s="1">
        <v>6</v>
      </c>
      <c r="Y28" s="25">
        <v>4.9937578027465666</v>
      </c>
      <c r="Z28" s="25">
        <v>20.224719101123593</v>
      </c>
      <c r="AA28" s="5">
        <v>-15.230961298377029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2.746566791510612</v>
      </c>
      <c r="AK28" s="28">
        <v>1.4981273408239701</v>
      </c>
      <c r="AL28" s="5"/>
      <c r="AM28" s="6"/>
    </row>
    <row r="29" spans="1:39" ht="12">
      <c r="A29" s="7"/>
      <c r="B29" s="3" t="s">
        <v>14</v>
      </c>
      <c r="C29" s="10">
        <v>1308</v>
      </c>
      <c r="D29" s="1">
        <v>2</v>
      </c>
      <c r="E29" s="44">
        <v>2</v>
      </c>
      <c r="F29" s="3">
        <v>0</v>
      </c>
      <c r="G29" s="1">
        <v>35</v>
      </c>
      <c r="H29" s="1">
        <v>16</v>
      </c>
      <c r="I29" s="1">
        <v>19</v>
      </c>
      <c r="J29" s="1">
        <v>-33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2</v>
      </c>
      <c r="X29" s="1">
        <v>1</v>
      </c>
      <c r="Y29" s="25">
        <v>1.529051987767584</v>
      </c>
      <c r="Z29" s="25">
        <v>26.758409785932724</v>
      </c>
      <c r="AA29" s="5">
        <v>-25.22935779816514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1.529051987767584</v>
      </c>
      <c r="AK29" s="28">
        <v>0.764525993883792</v>
      </c>
      <c r="AL29" s="5"/>
      <c r="AM29" s="6"/>
    </row>
    <row r="30" spans="1:39" ht="12">
      <c r="A30" s="7"/>
      <c r="B30" s="3" t="s">
        <v>15</v>
      </c>
      <c r="C30" s="10">
        <v>14963</v>
      </c>
      <c r="D30" s="1">
        <v>73</v>
      </c>
      <c r="E30" s="44">
        <v>37</v>
      </c>
      <c r="F30" s="3">
        <v>36</v>
      </c>
      <c r="G30" s="1">
        <v>256</v>
      </c>
      <c r="H30" s="1">
        <v>129</v>
      </c>
      <c r="I30" s="1">
        <v>127</v>
      </c>
      <c r="J30" s="1">
        <v>-183</v>
      </c>
      <c r="K30" s="1">
        <v>2</v>
      </c>
      <c r="L30" s="1">
        <v>1</v>
      </c>
      <c r="M30" s="1">
        <v>1</v>
      </c>
      <c r="N30" s="1">
        <v>2</v>
      </c>
      <c r="O30" s="1">
        <v>1</v>
      </c>
      <c r="P30" s="1">
        <v>1</v>
      </c>
      <c r="Q30" s="1">
        <v>2</v>
      </c>
      <c r="R30" s="1">
        <v>2</v>
      </c>
      <c r="S30" s="1">
        <v>0</v>
      </c>
      <c r="T30" s="1">
        <v>2</v>
      </c>
      <c r="U30" s="1">
        <v>1</v>
      </c>
      <c r="V30" s="1">
        <v>1</v>
      </c>
      <c r="W30" s="1">
        <v>42</v>
      </c>
      <c r="X30" s="1">
        <v>15</v>
      </c>
      <c r="Y30" s="25">
        <v>4.878700795295061</v>
      </c>
      <c r="Z30" s="25">
        <v>17.1088685424046</v>
      </c>
      <c r="AA30" s="5">
        <v>-12.230167747109537</v>
      </c>
      <c r="AB30" s="5">
        <v>27.397260273972602</v>
      </c>
      <c r="AC30" s="5">
        <v>27.397260273972602</v>
      </c>
      <c r="AD30" s="5">
        <v>26.666666666666668</v>
      </c>
      <c r="AE30" s="5">
        <v>26.666666666666668</v>
      </c>
      <c r="AF30" s="5">
        <v>0</v>
      </c>
      <c r="AG30" s="5">
        <v>27.027027027027028</v>
      </c>
      <c r="AH30" s="5">
        <v>13.513513513513514</v>
      </c>
      <c r="AI30" s="5">
        <v>13.698630136986301</v>
      </c>
      <c r="AJ30" s="5">
        <v>2.806923745238254</v>
      </c>
      <c r="AK30" s="28">
        <v>1.0024727661565194</v>
      </c>
      <c r="AL30" s="5"/>
      <c r="AM30" s="6"/>
    </row>
    <row r="31" spans="1:39" ht="12">
      <c r="A31" s="7"/>
      <c r="B31" s="3" t="s">
        <v>16</v>
      </c>
      <c r="C31" s="10">
        <v>9485</v>
      </c>
      <c r="D31" s="1">
        <v>48</v>
      </c>
      <c r="E31" s="44">
        <v>27</v>
      </c>
      <c r="F31" s="3">
        <v>21</v>
      </c>
      <c r="G31" s="1">
        <v>125</v>
      </c>
      <c r="H31" s="1">
        <v>79</v>
      </c>
      <c r="I31" s="1">
        <v>46</v>
      </c>
      <c r="J31" s="1">
        <v>-77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3</v>
      </c>
      <c r="R31" s="1">
        <v>2</v>
      </c>
      <c r="S31" s="1">
        <v>1</v>
      </c>
      <c r="T31" s="1">
        <v>1</v>
      </c>
      <c r="U31" s="1">
        <v>1</v>
      </c>
      <c r="V31" s="1">
        <v>0</v>
      </c>
      <c r="W31" s="1">
        <v>31</v>
      </c>
      <c r="X31" s="1">
        <v>9</v>
      </c>
      <c r="Y31" s="25">
        <v>5.060622034791776</v>
      </c>
      <c r="Z31" s="25">
        <v>13.178703215603585</v>
      </c>
      <c r="AA31" s="5">
        <v>-8.118081180811808</v>
      </c>
      <c r="AB31" s="5">
        <v>0</v>
      </c>
      <c r="AC31" s="5">
        <v>0</v>
      </c>
      <c r="AD31" s="5">
        <v>58.8235294117647</v>
      </c>
      <c r="AE31" s="5">
        <v>39.21568627450981</v>
      </c>
      <c r="AF31" s="5">
        <v>19.607843137254903</v>
      </c>
      <c r="AG31" s="5">
        <v>20.408163265306122</v>
      </c>
      <c r="AH31" s="5">
        <v>20.408163265306122</v>
      </c>
      <c r="AI31" s="5">
        <v>0</v>
      </c>
      <c r="AJ31" s="5">
        <v>3.268318397469689</v>
      </c>
      <c r="AK31" s="28">
        <v>0.9488666315234582</v>
      </c>
      <c r="AL31" s="5"/>
      <c r="AM31" s="6"/>
    </row>
    <row r="32" spans="1:39" ht="12">
      <c r="A32" s="3"/>
      <c r="B32" s="3"/>
      <c r="C32" s="10"/>
      <c r="D32" s="1"/>
      <c r="E32" s="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25"/>
      <c r="Z32" s="2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28"/>
      <c r="AL32" s="5"/>
      <c r="AM32" s="6"/>
    </row>
    <row r="33" spans="1:39" ht="12">
      <c r="A33" s="4" t="s">
        <v>29</v>
      </c>
      <c r="B33" s="3"/>
      <c r="C33" s="10">
        <f>SUM(C34)</f>
        <v>17175</v>
      </c>
      <c r="D33" s="1">
        <f>SUM(D34)</f>
        <v>184</v>
      </c>
      <c r="E33" s="1">
        <f aca="true" t="shared" si="5" ref="E33:J33">SUM(E34)</f>
        <v>96</v>
      </c>
      <c r="F33" s="1">
        <f t="shared" si="5"/>
        <v>88</v>
      </c>
      <c r="G33" s="1">
        <f t="shared" si="5"/>
        <v>118</v>
      </c>
      <c r="H33" s="1">
        <f t="shared" si="5"/>
        <v>56</v>
      </c>
      <c r="I33" s="1">
        <f t="shared" si="5"/>
        <v>62</v>
      </c>
      <c r="J33" s="1">
        <f t="shared" si="5"/>
        <v>66</v>
      </c>
      <c r="K33" s="1">
        <f>SUM(K34)</f>
        <v>0</v>
      </c>
      <c r="L33" s="1">
        <f>SUM(L34)</f>
        <v>0</v>
      </c>
      <c r="M33" s="1">
        <f>SUM(M34)</f>
        <v>0</v>
      </c>
      <c r="N33" s="1">
        <f>SUM(N34)</f>
        <v>0</v>
      </c>
      <c r="O33" s="1">
        <f>SUM(O34)</f>
        <v>0</v>
      </c>
      <c r="P33" s="1">
        <f>SUM(P34)</f>
        <v>0</v>
      </c>
      <c r="Q33" s="1">
        <f>SUM(Q34)</f>
        <v>5</v>
      </c>
      <c r="R33" s="1">
        <f>SUM(R34)</f>
        <v>4</v>
      </c>
      <c r="S33" s="1">
        <f>SUM(S34)</f>
        <v>1</v>
      </c>
      <c r="T33" s="1">
        <f>SUM(T34)</f>
        <v>0</v>
      </c>
      <c r="U33" s="1">
        <f>SUM(U34)</f>
        <v>0</v>
      </c>
      <c r="V33" s="1">
        <f>SUM(V34)</f>
        <v>0</v>
      </c>
      <c r="W33" s="1">
        <f>SUM(W34)</f>
        <v>135</v>
      </c>
      <c r="X33" s="1">
        <f>SUM(X34)</f>
        <v>36</v>
      </c>
      <c r="Y33" s="25">
        <f>D33/C33*1000</f>
        <v>10.71324599708879</v>
      </c>
      <c r="Z33" s="25">
        <f>G33/C33*1000</f>
        <v>6.870451237263465</v>
      </c>
      <c r="AA33" s="5">
        <f>J33/C33*1000</f>
        <v>3.8427947598253276</v>
      </c>
      <c r="AB33" s="5">
        <f>K33/D33*1000</f>
        <v>0</v>
      </c>
      <c r="AC33" s="5">
        <f>N33/D33*1000</f>
        <v>0</v>
      </c>
      <c r="AD33" s="5">
        <f>Q33/(D33+Q33)*1000</f>
        <v>26.455026455026452</v>
      </c>
      <c r="AE33" s="5">
        <f>R33/(D33+Q33)*1000</f>
        <v>21.164021164021165</v>
      </c>
      <c r="AF33" s="5">
        <f>S33/(D33+Q33)*1000</f>
        <v>5.291005291005291</v>
      </c>
      <c r="AG33" s="5">
        <f>T33/(D33+U33)*1000</f>
        <v>0</v>
      </c>
      <c r="AH33" s="5">
        <f>U33/(D33+U33)*1000</f>
        <v>0</v>
      </c>
      <c r="AI33" s="5">
        <f>V33/D33*1000</f>
        <v>0</v>
      </c>
      <c r="AJ33" s="5">
        <f>W33/C33*1000</f>
        <v>7.860262008733625</v>
      </c>
      <c r="AK33" s="28">
        <f>X33/C33*1000</f>
        <v>2.096069868995633</v>
      </c>
      <c r="AL33" s="5"/>
      <c r="AM33" s="6"/>
    </row>
    <row r="34" spans="1:39" ht="12">
      <c r="A34" s="7"/>
      <c r="B34" s="3" t="s">
        <v>17</v>
      </c>
      <c r="C34" s="10">
        <v>17175</v>
      </c>
      <c r="D34" s="1">
        <v>184</v>
      </c>
      <c r="E34" s="1">
        <v>96</v>
      </c>
      <c r="F34" s="1">
        <v>88</v>
      </c>
      <c r="G34" s="1">
        <v>118</v>
      </c>
      <c r="H34" s="1">
        <v>56</v>
      </c>
      <c r="I34" s="1">
        <v>62</v>
      </c>
      <c r="J34" s="1">
        <v>66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5</v>
      </c>
      <c r="R34" s="1">
        <v>4</v>
      </c>
      <c r="S34" s="1">
        <v>1</v>
      </c>
      <c r="T34" s="1">
        <v>0</v>
      </c>
      <c r="U34" s="1">
        <v>0</v>
      </c>
      <c r="V34" s="1">
        <v>0</v>
      </c>
      <c r="W34" s="1">
        <v>135</v>
      </c>
      <c r="X34" s="1">
        <v>36</v>
      </c>
      <c r="Y34" s="25">
        <v>10.71324599708879</v>
      </c>
      <c r="Z34" s="25">
        <v>6.870451237263465</v>
      </c>
      <c r="AA34" s="5">
        <v>3.8427947598253276</v>
      </c>
      <c r="AB34" s="5">
        <v>0</v>
      </c>
      <c r="AC34" s="5">
        <v>0</v>
      </c>
      <c r="AD34" s="5">
        <v>26.455026455026452</v>
      </c>
      <c r="AE34" s="5">
        <v>21.164021164021165</v>
      </c>
      <c r="AF34" s="5">
        <v>5.291005291005291</v>
      </c>
      <c r="AG34" s="5">
        <v>0</v>
      </c>
      <c r="AH34" s="5">
        <v>0</v>
      </c>
      <c r="AI34" s="5">
        <v>0</v>
      </c>
      <c r="AJ34" s="5">
        <v>7.860262008733625</v>
      </c>
      <c r="AK34" s="28">
        <v>2.096069868995633</v>
      </c>
      <c r="AL34" s="5"/>
      <c r="AM34" s="6"/>
    </row>
    <row r="35" spans="1:39" ht="12">
      <c r="A35" s="7"/>
      <c r="B35" s="3"/>
      <c r="C35" s="10"/>
      <c r="D35" s="1"/>
      <c r="E35" s="7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25"/>
      <c r="Z35" s="2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28"/>
      <c r="AL35" s="5"/>
      <c r="AM35" s="6"/>
    </row>
    <row r="36" spans="1:39" ht="12">
      <c r="A36" s="4" t="s">
        <v>30</v>
      </c>
      <c r="B36" s="3"/>
      <c r="C36" s="10">
        <f>SUM(C37:C42)</f>
        <v>49241</v>
      </c>
      <c r="D36" s="1">
        <f>SUM(D37:D42)</f>
        <v>438</v>
      </c>
      <c r="E36" s="1">
        <f aca="true" t="shared" si="6" ref="E36:X36">SUM(E37:E42)</f>
        <v>217</v>
      </c>
      <c r="F36" s="1">
        <f t="shared" si="6"/>
        <v>221</v>
      </c>
      <c r="G36" s="1">
        <f t="shared" si="6"/>
        <v>407</v>
      </c>
      <c r="H36" s="1">
        <f t="shared" si="6"/>
        <v>227</v>
      </c>
      <c r="I36" s="1">
        <f t="shared" si="6"/>
        <v>180</v>
      </c>
      <c r="J36" s="1">
        <f t="shared" si="6"/>
        <v>31</v>
      </c>
      <c r="K36" s="1">
        <f t="shared" si="6"/>
        <v>0</v>
      </c>
      <c r="L36" s="1">
        <f t="shared" si="6"/>
        <v>0</v>
      </c>
      <c r="M36" s="1">
        <f t="shared" si="6"/>
        <v>0</v>
      </c>
      <c r="N36" s="1">
        <f t="shared" si="6"/>
        <v>0</v>
      </c>
      <c r="O36" s="1">
        <f t="shared" si="6"/>
        <v>0</v>
      </c>
      <c r="P36" s="1">
        <f t="shared" si="6"/>
        <v>0</v>
      </c>
      <c r="Q36" s="1">
        <f t="shared" si="6"/>
        <v>8</v>
      </c>
      <c r="R36" s="1">
        <f t="shared" si="6"/>
        <v>4</v>
      </c>
      <c r="S36" s="1">
        <f t="shared" si="6"/>
        <v>4</v>
      </c>
      <c r="T36" s="1">
        <f t="shared" si="6"/>
        <v>0</v>
      </c>
      <c r="U36" s="1">
        <f t="shared" si="6"/>
        <v>0</v>
      </c>
      <c r="V36" s="1">
        <f t="shared" si="6"/>
        <v>0</v>
      </c>
      <c r="W36" s="1">
        <f t="shared" si="6"/>
        <v>266</v>
      </c>
      <c r="X36" s="1">
        <f t="shared" si="6"/>
        <v>76</v>
      </c>
      <c r="Y36" s="25">
        <f>D36/C36*1000</f>
        <v>8.89502650230499</v>
      </c>
      <c r="Z36" s="25">
        <f>G36/C36*1000</f>
        <v>8.265469832050528</v>
      </c>
      <c r="AA36" s="5">
        <f>J36/C36*1000</f>
        <v>0.6295566702544627</v>
      </c>
      <c r="AB36" s="5">
        <f>K36/D36*1000</f>
        <v>0</v>
      </c>
      <c r="AC36" s="5">
        <f>N36/D36*1000</f>
        <v>0</v>
      </c>
      <c r="AD36" s="5">
        <f>Q36/(D36+Q36)*1000</f>
        <v>17.937219730941703</v>
      </c>
      <c r="AE36" s="5">
        <f>R36/(D36+Q36)*1000</f>
        <v>8.968609865470851</v>
      </c>
      <c r="AF36" s="5">
        <f>S36/(D36+Q36)*1000</f>
        <v>8.968609865470851</v>
      </c>
      <c r="AG36" s="5">
        <f>T36/(D36+U36)*1000</f>
        <v>0</v>
      </c>
      <c r="AH36" s="5">
        <f>U36/(D36+U36)*1000</f>
        <v>0</v>
      </c>
      <c r="AI36" s="5">
        <f>V36/D36*1000</f>
        <v>0</v>
      </c>
      <c r="AJ36" s="5">
        <f>W36/C36*1000</f>
        <v>5.402002396377003</v>
      </c>
      <c r="AK36" s="28">
        <f>X36/C36*1000</f>
        <v>1.5434292561077152</v>
      </c>
      <c r="AL36" s="5"/>
      <c r="AM36" s="6"/>
    </row>
    <row r="37" spans="1:39" ht="12">
      <c r="A37" s="7"/>
      <c r="B37" s="3" t="s">
        <v>18</v>
      </c>
      <c r="C37" s="10">
        <v>1928</v>
      </c>
      <c r="D37" s="1">
        <v>14</v>
      </c>
      <c r="E37" s="3">
        <v>6</v>
      </c>
      <c r="F37" s="3">
        <v>8</v>
      </c>
      <c r="G37" s="1">
        <v>31</v>
      </c>
      <c r="H37" s="1">
        <v>15</v>
      </c>
      <c r="I37" s="1">
        <v>16</v>
      </c>
      <c r="J37" s="1">
        <v>-17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11</v>
      </c>
      <c r="X37" s="1">
        <v>4</v>
      </c>
      <c r="Y37" s="25">
        <v>7.261410788381743</v>
      </c>
      <c r="Z37" s="25">
        <v>16.07883817427386</v>
      </c>
      <c r="AA37" s="5">
        <v>-8.817427385892117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5.705394190871369</v>
      </c>
      <c r="AK37" s="28">
        <v>2.074688796680498</v>
      </c>
      <c r="AL37" s="5"/>
      <c r="AM37" s="6"/>
    </row>
    <row r="38" spans="1:39" ht="12">
      <c r="A38" s="7"/>
      <c r="B38" s="3" t="s">
        <v>19</v>
      </c>
      <c r="C38" s="10">
        <v>4669</v>
      </c>
      <c r="D38" s="1">
        <v>35</v>
      </c>
      <c r="E38" s="3">
        <v>15</v>
      </c>
      <c r="F38" s="3">
        <v>20</v>
      </c>
      <c r="G38" s="1">
        <v>41</v>
      </c>
      <c r="H38" s="1">
        <v>22</v>
      </c>
      <c r="I38" s="1">
        <v>19</v>
      </c>
      <c r="J38" s="1">
        <v>-6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1</v>
      </c>
      <c r="R38" s="1">
        <v>0</v>
      </c>
      <c r="S38" s="1">
        <v>1</v>
      </c>
      <c r="T38" s="1">
        <v>0</v>
      </c>
      <c r="U38" s="1">
        <v>0</v>
      </c>
      <c r="V38" s="1">
        <v>0</v>
      </c>
      <c r="W38" s="1">
        <v>18</v>
      </c>
      <c r="X38" s="1">
        <v>6</v>
      </c>
      <c r="Y38" s="25">
        <v>7.496251874062969</v>
      </c>
      <c r="Z38" s="25">
        <v>8.781323623902335</v>
      </c>
      <c r="AA38" s="5">
        <v>-1.285071749839366</v>
      </c>
      <c r="AB38" s="5">
        <v>0</v>
      </c>
      <c r="AC38" s="5">
        <v>0</v>
      </c>
      <c r="AD38" s="5">
        <v>27.777777777777775</v>
      </c>
      <c r="AE38" s="5">
        <v>0</v>
      </c>
      <c r="AF38" s="5">
        <v>27.777777777777775</v>
      </c>
      <c r="AG38" s="5">
        <v>0</v>
      </c>
      <c r="AH38" s="5">
        <v>0</v>
      </c>
      <c r="AI38" s="5">
        <v>0</v>
      </c>
      <c r="AJ38" s="5">
        <v>3.855215249518098</v>
      </c>
      <c r="AK38" s="28">
        <v>1.285071749839366</v>
      </c>
      <c r="AL38" s="5"/>
      <c r="AM38" s="6"/>
    </row>
    <row r="39" spans="1:39" ht="12">
      <c r="A39" s="7"/>
      <c r="B39" s="3" t="s">
        <v>20</v>
      </c>
      <c r="C39" s="10">
        <v>8739</v>
      </c>
      <c r="D39" s="1">
        <v>96</v>
      </c>
      <c r="E39" s="3">
        <v>40</v>
      </c>
      <c r="F39" s="3">
        <v>56</v>
      </c>
      <c r="G39" s="1">
        <v>63</v>
      </c>
      <c r="H39" s="1">
        <v>38</v>
      </c>
      <c r="I39" s="1">
        <v>25</v>
      </c>
      <c r="J39" s="1">
        <v>33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1</v>
      </c>
      <c r="R39" s="1">
        <v>1</v>
      </c>
      <c r="S39" s="1">
        <v>0</v>
      </c>
      <c r="T39" s="1">
        <v>0</v>
      </c>
      <c r="U39" s="1">
        <v>0</v>
      </c>
      <c r="V39" s="1">
        <v>0</v>
      </c>
      <c r="W39" s="1">
        <v>71</v>
      </c>
      <c r="X39" s="1">
        <v>16</v>
      </c>
      <c r="Y39" s="25">
        <v>10.985238585650533</v>
      </c>
      <c r="Z39" s="25">
        <v>7.209062821833162</v>
      </c>
      <c r="AA39" s="5">
        <v>3.7761757638173705</v>
      </c>
      <c r="AB39" s="5">
        <v>0</v>
      </c>
      <c r="AC39" s="5">
        <v>0</v>
      </c>
      <c r="AD39" s="5">
        <v>10.309278350515465</v>
      </c>
      <c r="AE39" s="5">
        <v>10.309278350515465</v>
      </c>
      <c r="AF39" s="5">
        <v>0</v>
      </c>
      <c r="AG39" s="5">
        <v>0</v>
      </c>
      <c r="AH39" s="5">
        <v>0</v>
      </c>
      <c r="AI39" s="5">
        <v>0</v>
      </c>
      <c r="AJ39" s="5">
        <v>8.124499370637373</v>
      </c>
      <c r="AK39" s="28">
        <v>1.830873097608422</v>
      </c>
      <c r="AL39" s="5"/>
      <c r="AM39" s="6"/>
    </row>
    <row r="40" spans="1:39" ht="12">
      <c r="A40" s="7"/>
      <c r="B40" s="3" t="s">
        <v>21</v>
      </c>
      <c r="C40" s="10">
        <v>5449</v>
      </c>
      <c r="D40" s="1">
        <v>36</v>
      </c>
      <c r="E40" s="3">
        <v>17</v>
      </c>
      <c r="F40" s="3">
        <v>19</v>
      </c>
      <c r="G40" s="1">
        <v>34</v>
      </c>
      <c r="H40" s="1">
        <v>16</v>
      </c>
      <c r="I40" s="1">
        <v>18</v>
      </c>
      <c r="J40" s="1">
        <v>2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3</v>
      </c>
      <c r="R40" s="1">
        <v>1</v>
      </c>
      <c r="S40" s="1">
        <v>2</v>
      </c>
      <c r="T40" s="1">
        <v>0</v>
      </c>
      <c r="U40" s="1">
        <v>0</v>
      </c>
      <c r="V40" s="1">
        <v>0</v>
      </c>
      <c r="W40" s="1">
        <v>28</v>
      </c>
      <c r="X40" s="1">
        <v>10</v>
      </c>
      <c r="Y40" s="25">
        <v>6.606716828775922</v>
      </c>
      <c r="Z40" s="25">
        <v>6.239677004955038</v>
      </c>
      <c r="AA40" s="5">
        <v>0.36703982382088457</v>
      </c>
      <c r="AB40" s="5">
        <v>0</v>
      </c>
      <c r="AC40" s="5">
        <v>0</v>
      </c>
      <c r="AD40" s="5">
        <v>76.92307692307693</v>
      </c>
      <c r="AE40" s="5">
        <v>25.64102564102564</v>
      </c>
      <c r="AF40" s="5">
        <v>51.28205128205128</v>
      </c>
      <c r="AG40" s="5">
        <v>0</v>
      </c>
      <c r="AH40" s="5">
        <v>0</v>
      </c>
      <c r="AI40" s="5">
        <v>0</v>
      </c>
      <c r="AJ40" s="5">
        <v>5.138557533492384</v>
      </c>
      <c r="AK40" s="28">
        <v>1.8351991191044228</v>
      </c>
      <c r="AL40" s="5"/>
      <c r="AM40" s="6"/>
    </row>
    <row r="41" spans="1:39" ht="12">
      <c r="A41" s="7"/>
      <c r="B41" s="3" t="s">
        <v>22</v>
      </c>
      <c r="C41" s="10">
        <v>2971</v>
      </c>
      <c r="D41" s="1">
        <v>23</v>
      </c>
      <c r="E41" s="3">
        <v>11</v>
      </c>
      <c r="F41" s="3">
        <v>12</v>
      </c>
      <c r="G41" s="1">
        <v>34</v>
      </c>
      <c r="H41" s="1">
        <v>21</v>
      </c>
      <c r="I41" s="1">
        <v>13</v>
      </c>
      <c r="J41" s="1">
        <v>-11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1</v>
      </c>
      <c r="R41" s="1">
        <v>1</v>
      </c>
      <c r="S41" s="1">
        <v>0</v>
      </c>
      <c r="T41" s="1">
        <v>0</v>
      </c>
      <c r="U41" s="1">
        <v>0</v>
      </c>
      <c r="V41" s="1">
        <v>0</v>
      </c>
      <c r="W41" s="1">
        <v>16</v>
      </c>
      <c r="X41" s="1">
        <v>6</v>
      </c>
      <c r="Y41" s="25">
        <v>7.741501178054527</v>
      </c>
      <c r="Z41" s="25">
        <v>11.44395826321104</v>
      </c>
      <c r="AA41" s="5">
        <v>-3.702457085156513</v>
      </c>
      <c r="AB41" s="5">
        <v>0</v>
      </c>
      <c r="AC41" s="5">
        <v>0</v>
      </c>
      <c r="AD41" s="5">
        <v>41.666666666666664</v>
      </c>
      <c r="AE41" s="5">
        <v>41.666666666666664</v>
      </c>
      <c r="AF41" s="5">
        <v>0</v>
      </c>
      <c r="AG41" s="5">
        <v>0</v>
      </c>
      <c r="AH41" s="5">
        <v>0</v>
      </c>
      <c r="AI41" s="5">
        <v>0</v>
      </c>
      <c r="AJ41" s="5">
        <v>5.385392123864019</v>
      </c>
      <c r="AK41" s="28">
        <v>2.019522046449007</v>
      </c>
      <c r="AL41" s="5"/>
      <c r="AM41" s="6"/>
    </row>
    <row r="42" spans="1:39" ht="12">
      <c r="A42" s="7"/>
      <c r="B42" s="4" t="s">
        <v>50</v>
      </c>
      <c r="C42" s="10">
        <v>25485</v>
      </c>
      <c r="D42" s="1">
        <v>234</v>
      </c>
      <c r="E42" s="3">
        <v>128</v>
      </c>
      <c r="F42" s="3">
        <v>106</v>
      </c>
      <c r="G42" s="1">
        <v>204</v>
      </c>
      <c r="H42" s="1">
        <v>115</v>
      </c>
      <c r="I42" s="1">
        <v>89</v>
      </c>
      <c r="J42" s="1">
        <v>30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2</v>
      </c>
      <c r="R42" s="1">
        <v>1</v>
      </c>
      <c r="S42" s="1">
        <v>1</v>
      </c>
      <c r="T42" s="1">
        <v>0</v>
      </c>
      <c r="U42" s="1">
        <v>0</v>
      </c>
      <c r="V42" s="1">
        <v>0</v>
      </c>
      <c r="W42" s="1">
        <v>122</v>
      </c>
      <c r="X42" s="1">
        <v>34</v>
      </c>
      <c r="Y42" s="25">
        <v>9.181871689228958</v>
      </c>
      <c r="Z42" s="25">
        <v>8.004708652148322</v>
      </c>
      <c r="AA42" s="5">
        <v>1.1771630370806356</v>
      </c>
      <c r="AB42" s="5">
        <v>0</v>
      </c>
      <c r="AC42" s="5">
        <v>0</v>
      </c>
      <c r="AD42" s="5">
        <v>8.474576271186441</v>
      </c>
      <c r="AE42" s="5">
        <v>4.237288135593221</v>
      </c>
      <c r="AF42" s="5">
        <v>4.237288135593221</v>
      </c>
      <c r="AG42" s="5">
        <v>0</v>
      </c>
      <c r="AH42" s="5">
        <v>0</v>
      </c>
      <c r="AI42" s="5">
        <v>0</v>
      </c>
      <c r="AJ42" s="5">
        <v>4.787129684127919</v>
      </c>
      <c r="AK42" s="28">
        <v>1.3341181086913871</v>
      </c>
      <c r="AL42" s="5"/>
      <c r="AM42" s="6"/>
    </row>
    <row r="43" spans="1:39" ht="12">
      <c r="A43" s="3"/>
      <c r="B43" s="3"/>
      <c r="C43" s="10"/>
      <c r="D43" s="1"/>
      <c r="E43" s="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25"/>
      <c r="Z43" s="2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28"/>
      <c r="AL43" s="5"/>
      <c r="AM43" s="6"/>
    </row>
    <row r="44" spans="1:39" ht="12">
      <c r="A44" s="4" t="s">
        <v>31</v>
      </c>
      <c r="B44" s="3"/>
      <c r="C44" s="10">
        <f>SUM(C45:C46)</f>
        <v>1546</v>
      </c>
      <c r="D44" s="1">
        <f>SUM(D45:D46)</f>
        <v>3</v>
      </c>
      <c r="E44" s="1">
        <f aca="true" t="shared" si="7" ref="E44:X44">SUM(E45:E46)</f>
        <v>0</v>
      </c>
      <c r="F44" s="1">
        <f t="shared" si="7"/>
        <v>3</v>
      </c>
      <c r="G44" s="1">
        <f t="shared" si="7"/>
        <v>29</v>
      </c>
      <c r="H44" s="1">
        <f t="shared" si="7"/>
        <v>18</v>
      </c>
      <c r="I44" s="1">
        <f t="shared" si="7"/>
        <v>11</v>
      </c>
      <c r="J44" s="1">
        <f t="shared" si="7"/>
        <v>-26</v>
      </c>
      <c r="K44" s="1">
        <f t="shared" si="7"/>
        <v>0</v>
      </c>
      <c r="L44" s="1">
        <f t="shared" si="7"/>
        <v>0</v>
      </c>
      <c r="M44" s="1">
        <f t="shared" si="7"/>
        <v>0</v>
      </c>
      <c r="N44" s="1">
        <f t="shared" si="7"/>
        <v>0</v>
      </c>
      <c r="O44" s="1">
        <f t="shared" si="7"/>
        <v>0</v>
      </c>
      <c r="P44" s="1">
        <f t="shared" si="7"/>
        <v>0</v>
      </c>
      <c r="Q44" s="1">
        <f t="shared" si="7"/>
        <v>0</v>
      </c>
      <c r="R44" s="1">
        <f t="shared" si="7"/>
        <v>0</v>
      </c>
      <c r="S44" s="1">
        <f t="shared" si="7"/>
        <v>0</v>
      </c>
      <c r="T44" s="1">
        <f t="shared" si="7"/>
        <v>0</v>
      </c>
      <c r="U44" s="1">
        <f t="shared" si="7"/>
        <v>0</v>
      </c>
      <c r="V44" s="1">
        <f t="shared" si="7"/>
        <v>0</v>
      </c>
      <c r="W44" s="1">
        <f t="shared" si="7"/>
        <v>6</v>
      </c>
      <c r="X44" s="1">
        <f t="shared" si="7"/>
        <v>2</v>
      </c>
      <c r="Y44" s="25">
        <f>D44/C44*1000</f>
        <v>1.9404915912031049</v>
      </c>
      <c r="Z44" s="25">
        <f>G44/C44*1000</f>
        <v>18.758085381630014</v>
      </c>
      <c r="AA44" s="5">
        <f>J44/C44*1000</f>
        <v>-16.81759379042691</v>
      </c>
      <c r="AB44" s="5">
        <f>K44/D44*1000</f>
        <v>0</v>
      </c>
      <c r="AC44" s="5">
        <f>N44/D44*1000</f>
        <v>0</v>
      </c>
      <c r="AD44" s="5">
        <f>Q44/(D44+Q44)*1000</f>
        <v>0</v>
      </c>
      <c r="AE44" s="5">
        <f>R44/(D44+Q44)*1000</f>
        <v>0</v>
      </c>
      <c r="AF44" s="5">
        <f>S44/(D44+Q44)*1000</f>
        <v>0</v>
      </c>
      <c r="AG44" s="5">
        <f>T44/(D44+U44)*1000</f>
        <v>0</v>
      </c>
      <c r="AH44" s="5">
        <f>U44/(D44+U44)*1000</f>
        <v>0</v>
      </c>
      <c r="AI44" s="5">
        <f>V44/D44*1000</f>
        <v>0</v>
      </c>
      <c r="AJ44" s="5">
        <f>W44/C44*1000</f>
        <v>3.8809831824062098</v>
      </c>
      <c r="AK44" s="28">
        <f>X44/C44*1000</f>
        <v>1.29366106080207</v>
      </c>
      <c r="AL44" s="5"/>
      <c r="AM44" s="6"/>
    </row>
    <row r="45" spans="1:39" ht="12">
      <c r="A45" s="7"/>
      <c r="B45" s="3" t="s">
        <v>23</v>
      </c>
      <c r="C45" s="10">
        <v>876</v>
      </c>
      <c r="D45" s="1">
        <v>3</v>
      </c>
      <c r="E45" s="45">
        <v>0</v>
      </c>
      <c r="F45" s="1">
        <v>3</v>
      </c>
      <c r="G45" s="1">
        <v>14</v>
      </c>
      <c r="H45" s="1">
        <v>9</v>
      </c>
      <c r="I45" s="1">
        <v>5</v>
      </c>
      <c r="J45" s="1">
        <v>-11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3</v>
      </c>
      <c r="X45" s="1">
        <v>1</v>
      </c>
      <c r="Y45" s="25">
        <v>3.4246575342465753</v>
      </c>
      <c r="Z45" s="25">
        <v>15.981735159817351</v>
      </c>
      <c r="AA45" s="5">
        <v>-12.557077625570775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3.4246575342465753</v>
      </c>
      <c r="AK45" s="28">
        <v>1.141552511415525</v>
      </c>
      <c r="AL45" s="5"/>
      <c r="AM45" s="6"/>
    </row>
    <row r="46" spans="1:39" ht="12">
      <c r="A46" s="7"/>
      <c r="B46" s="3" t="s">
        <v>24</v>
      </c>
      <c r="C46" s="10">
        <v>670</v>
      </c>
      <c r="D46" s="1">
        <v>0</v>
      </c>
      <c r="E46" s="45">
        <v>0</v>
      </c>
      <c r="F46" s="1">
        <v>0</v>
      </c>
      <c r="G46" s="1">
        <v>15</v>
      </c>
      <c r="H46" s="1">
        <v>9</v>
      </c>
      <c r="I46" s="1">
        <v>6</v>
      </c>
      <c r="J46" s="1">
        <v>-15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3</v>
      </c>
      <c r="X46" s="1">
        <v>1</v>
      </c>
      <c r="Y46" s="25">
        <v>0</v>
      </c>
      <c r="Z46" s="25">
        <v>22.388059701492537</v>
      </c>
      <c r="AA46" s="5">
        <v>-22.388059701492537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4.477611940298508</v>
      </c>
      <c r="AK46" s="28">
        <v>1.492537313432836</v>
      </c>
      <c r="AL46" s="5"/>
      <c r="AM46" s="6"/>
    </row>
    <row r="47" spans="1:42" ht="12">
      <c r="A47" s="7"/>
      <c r="B47" s="3"/>
      <c r="C47" s="10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25"/>
      <c r="Z47" s="2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28"/>
      <c r="AL47" s="5"/>
      <c r="AM47" s="5"/>
      <c r="AN47" s="5"/>
      <c r="AO47" s="5"/>
      <c r="AP47" s="6"/>
    </row>
    <row r="48" spans="1:41" ht="12">
      <c r="A48" s="7" t="s">
        <v>66</v>
      </c>
      <c r="B48" s="20"/>
      <c r="C48" s="10">
        <f>SUM(C9,C14:C17,C21,C34)</f>
        <v>474249</v>
      </c>
      <c r="D48" s="1">
        <f>SUM(D9,D14:D17,D21,D34)</f>
        <v>3906</v>
      </c>
      <c r="E48" s="1">
        <f aca="true" t="shared" si="8" ref="D48:I48">SUM(E9,E14:E17,E21,E34)</f>
        <v>2033</v>
      </c>
      <c r="F48" s="1">
        <f t="shared" si="8"/>
        <v>1873</v>
      </c>
      <c r="G48" s="1">
        <f t="shared" si="8"/>
        <v>4307</v>
      </c>
      <c r="H48" s="1">
        <f t="shared" si="8"/>
        <v>2237</v>
      </c>
      <c r="I48" s="1">
        <f t="shared" si="8"/>
        <v>2070</v>
      </c>
      <c r="J48" s="1">
        <f>D48-G48</f>
        <v>-401</v>
      </c>
      <c r="K48" s="1">
        <f>SUM(K9,K14:K17,K21,K34,)</f>
        <v>11</v>
      </c>
      <c r="L48" s="1">
        <f>SUM(L9,L14:L17,L21,L34,)</f>
        <v>6</v>
      </c>
      <c r="M48" s="1">
        <f>SUM(M9,M14:M17,M21,M34,)</f>
        <v>5</v>
      </c>
      <c r="N48" s="1">
        <f>SUM(N9,N14:N17,N21,N34,)</f>
        <v>6</v>
      </c>
      <c r="O48" s="1">
        <f aca="true" t="shared" si="9" ref="O48:X48">SUM(O9,O14:O17,O21,O34,)</f>
        <v>4</v>
      </c>
      <c r="P48" s="1">
        <f t="shared" si="9"/>
        <v>2</v>
      </c>
      <c r="Q48" s="1">
        <f t="shared" si="9"/>
        <v>102</v>
      </c>
      <c r="R48" s="1">
        <f t="shared" si="9"/>
        <v>51</v>
      </c>
      <c r="S48" s="1">
        <f t="shared" si="9"/>
        <v>51</v>
      </c>
      <c r="T48" s="1">
        <f t="shared" si="9"/>
        <v>21</v>
      </c>
      <c r="U48" s="1">
        <f t="shared" si="9"/>
        <v>18</v>
      </c>
      <c r="V48" s="1">
        <f t="shared" si="9"/>
        <v>3</v>
      </c>
      <c r="W48" s="1">
        <f t="shared" si="9"/>
        <v>2454</v>
      </c>
      <c r="X48" s="1">
        <f t="shared" si="9"/>
        <v>978</v>
      </c>
      <c r="Y48" s="25">
        <f>D48/C48*1000</f>
        <v>8.236179728370539</v>
      </c>
      <c r="Z48" s="25">
        <f>G48/C48*1000</f>
        <v>9.081727109598544</v>
      </c>
      <c r="AA48" s="5">
        <f>J48/C48*1000</f>
        <v>-0.8455473812280047</v>
      </c>
      <c r="AB48" s="5">
        <f>K48/D48*1000</f>
        <v>2.8161802355350742</v>
      </c>
      <c r="AC48" s="5">
        <f>N48/D48*1000</f>
        <v>1.5360983102918586</v>
      </c>
      <c r="AD48" s="5">
        <f>Q48/(D48+Q48)*1000</f>
        <v>25.449101796407184</v>
      </c>
      <c r="AE48" s="5">
        <f>R48/(D48+Q48)*1000</f>
        <v>12.724550898203592</v>
      </c>
      <c r="AF48" s="5">
        <f>S48/(D48+Q48)*1000</f>
        <v>12.724550898203592</v>
      </c>
      <c r="AG48" s="5">
        <f>T48/(D48+U48)*1000</f>
        <v>5.351681957186544</v>
      </c>
      <c r="AH48" s="5">
        <f>U48/(D48+U48)*1000</f>
        <v>4.587155963302752</v>
      </c>
      <c r="AI48" s="5">
        <f>V48/D48*1000</f>
        <v>0.7680491551459293</v>
      </c>
      <c r="AJ48" s="5">
        <f>W48/C48*1000</f>
        <v>5.1744969414801085</v>
      </c>
      <c r="AK48" s="28">
        <f>X48/C48*1000</f>
        <v>2.0622078275336375</v>
      </c>
      <c r="AL48" s="5"/>
      <c r="AM48" s="5"/>
      <c r="AN48" s="5"/>
      <c r="AO48" s="6"/>
    </row>
    <row r="49" spans="1:41" ht="12">
      <c r="A49" s="7" t="s">
        <v>67</v>
      </c>
      <c r="B49" s="20"/>
      <c r="C49" s="10">
        <f>SUM(C12,C18,C20)</f>
        <v>143057</v>
      </c>
      <c r="D49" s="1">
        <f>SUM(D12,D18,D20)</f>
        <v>1085</v>
      </c>
      <c r="E49" s="1">
        <f aca="true" t="shared" si="10" ref="D49:I49">SUM(E12,E18,E20)</f>
        <v>569</v>
      </c>
      <c r="F49" s="1">
        <f t="shared" si="10"/>
        <v>516</v>
      </c>
      <c r="G49" s="1">
        <f t="shared" si="10"/>
        <v>1564</v>
      </c>
      <c r="H49" s="1">
        <f t="shared" si="10"/>
        <v>792</v>
      </c>
      <c r="I49" s="1">
        <f t="shared" si="10"/>
        <v>772</v>
      </c>
      <c r="J49" s="1">
        <f>D49-G49</f>
        <v>-479</v>
      </c>
      <c r="K49" s="1">
        <f>SUM(K12,K18,K20)</f>
        <v>2</v>
      </c>
      <c r="L49" s="1">
        <f>SUM(L12,L18,L20)</f>
        <v>0</v>
      </c>
      <c r="M49" s="1">
        <f>SUM(M12,M18,M20)</f>
        <v>2</v>
      </c>
      <c r="N49" s="1">
        <f>SUM(N12,N18,N20)</f>
        <v>1</v>
      </c>
      <c r="O49" s="1">
        <f aca="true" t="shared" si="11" ref="O49:X49">SUM(O12,O18,O20)</f>
        <v>0</v>
      </c>
      <c r="P49" s="1">
        <f t="shared" si="11"/>
        <v>1</v>
      </c>
      <c r="Q49" s="1">
        <f t="shared" si="11"/>
        <v>24</v>
      </c>
      <c r="R49" s="1">
        <f t="shared" si="11"/>
        <v>9</v>
      </c>
      <c r="S49" s="1">
        <f t="shared" si="11"/>
        <v>15</v>
      </c>
      <c r="T49" s="1">
        <f t="shared" si="11"/>
        <v>4</v>
      </c>
      <c r="U49" s="1">
        <f t="shared" si="11"/>
        <v>3</v>
      </c>
      <c r="V49" s="1">
        <f t="shared" si="11"/>
        <v>1</v>
      </c>
      <c r="W49" s="1">
        <f t="shared" si="11"/>
        <v>714</v>
      </c>
      <c r="X49" s="1">
        <f t="shared" si="11"/>
        <v>286</v>
      </c>
      <c r="Y49" s="25">
        <f>D49/C49*1000</f>
        <v>7.584389439174594</v>
      </c>
      <c r="Z49" s="25">
        <f>G49/C49*1000</f>
        <v>10.932705145501444</v>
      </c>
      <c r="AA49" s="5">
        <f>J49/C49*1000</f>
        <v>-3.348315706326849</v>
      </c>
      <c r="AB49" s="5">
        <f>K49/D49*1000</f>
        <v>1.8433179723502304</v>
      </c>
      <c r="AC49" s="5">
        <f>N49/D49*1000</f>
        <v>0.9216589861751152</v>
      </c>
      <c r="AD49" s="5">
        <f>Q49/(D49+Q49)*1000</f>
        <v>21.64111812443643</v>
      </c>
      <c r="AE49" s="5">
        <f>R49/(D49+Q49)*1000</f>
        <v>8.115419296663662</v>
      </c>
      <c r="AF49" s="5">
        <f>S49/(D49+Q49)*1000</f>
        <v>13.525698827772768</v>
      </c>
      <c r="AG49" s="5">
        <f>T49/(D49+U49)*1000</f>
        <v>3.676470588235294</v>
      </c>
      <c r="AH49" s="5">
        <f>U49/(D49+U49)*1000</f>
        <v>2.7573529411764706</v>
      </c>
      <c r="AI49" s="5">
        <f>V49/D49*1000</f>
        <v>0.9216589861751152</v>
      </c>
      <c r="AJ49" s="5">
        <f>W49/C49*1000</f>
        <v>4.9910175664245715</v>
      </c>
      <c r="AK49" s="28">
        <f>X49/C49*1000</f>
        <v>1.9992031148423355</v>
      </c>
      <c r="AL49" s="5"/>
      <c r="AM49" s="5"/>
      <c r="AN49" s="5"/>
      <c r="AO49" s="6"/>
    </row>
    <row r="50" spans="1:41" ht="12">
      <c r="A50" s="7" t="s">
        <v>68</v>
      </c>
      <c r="B50" s="20"/>
      <c r="C50" s="10">
        <f>SUM(C23,C26)</f>
        <v>59713</v>
      </c>
      <c r="D50" s="1">
        <f>SUM(D23,D26)</f>
        <v>321</v>
      </c>
      <c r="E50" s="1">
        <f aca="true" t="shared" si="12" ref="D50:I50">SUM(E23,E26)</f>
        <v>160</v>
      </c>
      <c r="F50" s="1">
        <f t="shared" si="12"/>
        <v>161</v>
      </c>
      <c r="G50" s="1">
        <f t="shared" si="12"/>
        <v>869</v>
      </c>
      <c r="H50" s="1">
        <f t="shared" si="12"/>
        <v>442</v>
      </c>
      <c r="I50" s="1">
        <f t="shared" si="12"/>
        <v>427</v>
      </c>
      <c r="J50" s="1">
        <f>D50-G50</f>
        <v>-548</v>
      </c>
      <c r="K50" s="1">
        <f>SUM(K23,K26)</f>
        <v>3</v>
      </c>
      <c r="L50" s="1">
        <f>SUM(L23,L26)</f>
        <v>1</v>
      </c>
      <c r="M50" s="1">
        <f>SUM(M23,M26)</f>
        <v>2</v>
      </c>
      <c r="N50" s="1">
        <f>SUM(N23,N26)</f>
        <v>3</v>
      </c>
      <c r="O50" s="1">
        <f aca="true" t="shared" si="13" ref="O50:X50">SUM(O23,O26)</f>
        <v>1</v>
      </c>
      <c r="P50" s="1">
        <f t="shared" si="13"/>
        <v>2</v>
      </c>
      <c r="Q50" s="1">
        <f t="shared" si="13"/>
        <v>10</v>
      </c>
      <c r="R50" s="1">
        <f t="shared" si="13"/>
        <v>5</v>
      </c>
      <c r="S50" s="1">
        <f t="shared" si="13"/>
        <v>5</v>
      </c>
      <c r="T50" s="1">
        <f t="shared" si="13"/>
        <v>4</v>
      </c>
      <c r="U50" s="1">
        <f t="shared" si="13"/>
        <v>2</v>
      </c>
      <c r="V50" s="1">
        <f t="shared" si="13"/>
        <v>2</v>
      </c>
      <c r="W50" s="1">
        <f t="shared" si="13"/>
        <v>185</v>
      </c>
      <c r="X50" s="1">
        <f t="shared" si="13"/>
        <v>80</v>
      </c>
      <c r="Y50" s="25">
        <f>D50/C50*1000</f>
        <v>5.375713831159044</v>
      </c>
      <c r="Z50" s="25">
        <f>G50/C50*1000</f>
        <v>14.552944919866695</v>
      </c>
      <c r="AA50" s="5">
        <f>J50/C50*1000</f>
        <v>-9.177231088707652</v>
      </c>
      <c r="AB50" s="5">
        <f>K50/D50*1000</f>
        <v>9.345794392523365</v>
      </c>
      <c r="AC50" s="5">
        <f>N50/D50*1000</f>
        <v>9.345794392523365</v>
      </c>
      <c r="AD50" s="5">
        <f>Q50/(D50+Q50)*1000</f>
        <v>30.211480362537767</v>
      </c>
      <c r="AE50" s="5">
        <f>R50/(D50+Q50)*1000</f>
        <v>15.105740181268883</v>
      </c>
      <c r="AF50" s="5">
        <f>S50/(D50+Q50)*1000</f>
        <v>15.105740181268883</v>
      </c>
      <c r="AG50" s="5">
        <f>T50/(D50+U50)*1000</f>
        <v>12.38390092879257</v>
      </c>
      <c r="AH50" s="5">
        <f>U50/(D50+U50)*1000</f>
        <v>6.191950464396285</v>
      </c>
      <c r="AI50" s="5">
        <f>V50/D50*1000</f>
        <v>6.230529595015576</v>
      </c>
      <c r="AJ50" s="5">
        <f>W50/C50*1000</f>
        <v>3.098152831041817</v>
      </c>
      <c r="AK50" s="28">
        <f>X50/C50*1000</f>
        <v>1.3397417647748395</v>
      </c>
      <c r="AL50" s="5"/>
      <c r="AM50" s="5"/>
      <c r="AN50" s="5"/>
      <c r="AO50" s="6"/>
    </row>
    <row r="51" spans="1:42" ht="12.75" thickBot="1">
      <c r="A51" s="19" t="s">
        <v>69</v>
      </c>
      <c r="B51" s="21"/>
      <c r="C51" s="11">
        <f>SUM(C36,C44,C10:C11,C13,C19)</f>
        <v>192113</v>
      </c>
      <c r="D51" s="12">
        <f>SUM(D36,D44,D10:D11,D13,D19)</f>
        <v>1309</v>
      </c>
      <c r="E51" s="12">
        <f aca="true" t="shared" si="14" ref="D51:I51">SUM(E36,E44,E10:E11,E13,E19)</f>
        <v>659</v>
      </c>
      <c r="F51" s="12">
        <f t="shared" si="14"/>
        <v>650</v>
      </c>
      <c r="G51" s="12">
        <f t="shared" si="14"/>
        <v>1846</v>
      </c>
      <c r="H51" s="12">
        <f t="shared" si="14"/>
        <v>982</v>
      </c>
      <c r="I51" s="12">
        <f t="shared" si="14"/>
        <v>864</v>
      </c>
      <c r="J51" s="12">
        <f>D51-G51</f>
        <v>-537</v>
      </c>
      <c r="K51" s="12">
        <f>SUM(K36,K44,K10:K11,K13,K19)</f>
        <v>2</v>
      </c>
      <c r="L51" s="12">
        <f>SUM(L36,L44,L10:L11,L13,L19)</f>
        <v>1</v>
      </c>
      <c r="M51" s="12">
        <f>SUM(M36,M44,M10:M11,M13,M19)</f>
        <v>1</v>
      </c>
      <c r="N51" s="12">
        <f>SUM(N36,N44,N10:N11,N13,N19)</f>
        <v>1</v>
      </c>
      <c r="O51" s="12">
        <f aca="true" t="shared" si="15" ref="O51:X51">SUM(O36,O44,O10:O11,O13,O19)</f>
        <v>1</v>
      </c>
      <c r="P51" s="12">
        <f t="shared" si="15"/>
        <v>0</v>
      </c>
      <c r="Q51" s="12">
        <f t="shared" si="15"/>
        <v>33</v>
      </c>
      <c r="R51" s="12">
        <f t="shared" si="15"/>
        <v>10</v>
      </c>
      <c r="S51" s="12">
        <f t="shared" si="15"/>
        <v>23</v>
      </c>
      <c r="T51" s="12">
        <f t="shared" si="15"/>
        <v>0</v>
      </c>
      <c r="U51" s="12">
        <f t="shared" si="15"/>
        <v>0</v>
      </c>
      <c r="V51" s="12">
        <f t="shared" si="15"/>
        <v>0</v>
      </c>
      <c r="W51" s="12">
        <f t="shared" si="15"/>
        <v>873</v>
      </c>
      <c r="X51" s="12">
        <f t="shared" si="15"/>
        <v>314</v>
      </c>
      <c r="Y51" s="27">
        <f>D51/C51*1000</f>
        <v>6.813698188045577</v>
      </c>
      <c r="Z51" s="27">
        <f>G51/C51*1000</f>
        <v>9.608928078786963</v>
      </c>
      <c r="AA51" s="18">
        <f>J51/C51*1000</f>
        <v>-2.795229890741387</v>
      </c>
      <c r="AB51" s="18">
        <f>K51/D51*1000</f>
        <v>1.5278838808250572</v>
      </c>
      <c r="AC51" s="18">
        <f>N51/D51*1000</f>
        <v>0.7639419404125286</v>
      </c>
      <c r="AD51" s="18">
        <f>Q51/(D51+Q51)*1000</f>
        <v>24.59016393442623</v>
      </c>
      <c r="AE51" s="18">
        <f>R51/(D51+Q51)*1000</f>
        <v>7.451564828614009</v>
      </c>
      <c r="AF51" s="18">
        <f>S51/(D51+Q51)*1000</f>
        <v>17.138599105812222</v>
      </c>
      <c r="AG51" s="18">
        <f>T51/(D51+U51)*1000</f>
        <v>0</v>
      </c>
      <c r="AH51" s="18">
        <f>U51/(D51+U51)*1000</f>
        <v>0</v>
      </c>
      <c r="AI51" s="18">
        <f>V51/D51*1000</f>
        <v>0</v>
      </c>
      <c r="AJ51" s="18">
        <f>W51/C51*1000</f>
        <v>4.544200548635438</v>
      </c>
      <c r="AK51" s="29">
        <f>X51/C51*1000</f>
        <v>1.6344547219605128</v>
      </c>
      <c r="AL51" s="5"/>
      <c r="AM51" s="5"/>
      <c r="AN51" s="5"/>
      <c r="AO51" s="6"/>
      <c r="AP51" s="24"/>
    </row>
    <row r="52" spans="1:37" ht="13.5">
      <c r="A52" s="7" t="s">
        <v>63</v>
      </c>
      <c r="B52" s="23" t="s">
        <v>72</v>
      </c>
      <c r="D52" s="24"/>
      <c r="F52" s="24"/>
      <c r="G52" s="24"/>
      <c r="AK52" s="17" t="s">
        <v>47</v>
      </c>
    </row>
    <row r="53" spans="1:7" ht="13.5">
      <c r="A53" s="7"/>
      <c r="B53" s="23" t="s">
        <v>64</v>
      </c>
      <c r="F53" s="24"/>
      <c r="G53" s="24"/>
    </row>
    <row r="54" ht="13.5">
      <c r="B54" s="23"/>
    </row>
    <row r="55" spans="2:3" ht="13.5">
      <c r="B55" s="23"/>
      <c r="C55" s="26"/>
    </row>
  </sheetData>
  <mergeCells count="19">
    <mergeCell ref="K2:M2"/>
    <mergeCell ref="N2:P2"/>
    <mergeCell ref="Y2:Y3"/>
    <mergeCell ref="Z2:Z3"/>
    <mergeCell ref="Q2:S2"/>
    <mergeCell ref="AK2:AK3"/>
    <mergeCell ref="AD2:AF2"/>
    <mergeCell ref="AG2:AI2"/>
    <mergeCell ref="C2:C3"/>
    <mergeCell ref="J2:J3"/>
    <mergeCell ref="W2:W3"/>
    <mergeCell ref="X2:X3"/>
    <mergeCell ref="T2:V2"/>
    <mergeCell ref="D2:F2"/>
    <mergeCell ref="G2:I2"/>
    <mergeCell ref="AB2:AB3"/>
    <mergeCell ref="AC2:AC3"/>
    <mergeCell ref="AJ2:AJ3"/>
    <mergeCell ref="AA2:AA3"/>
  </mergeCells>
  <printOptions/>
  <pageMargins left="0.7874015748031497" right="0.7874015748031497" top="0.6692913385826772" bottom="0.6299212598425197" header="0.5118110236220472" footer="0.5118110236220472"/>
  <pageSetup fitToHeight="0" horizontalDpi="600" verticalDpi="600" orientation="landscape" paperSize="9" scale="54" r:id="rId1"/>
  <ignoredErrors>
    <ignoredError sqref="J49:J5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2010-03-06T06:39:28Z</cp:lastPrinted>
  <dcterms:created xsi:type="dcterms:W3CDTF">2005-02-08T11:34:38Z</dcterms:created>
  <dcterms:modified xsi:type="dcterms:W3CDTF">2010-12-06T06:58:17Z</dcterms:modified>
  <cp:category/>
  <cp:version/>
  <cp:contentType/>
  <cp:contentStatus/>
</cp:coreProperties>
</file>