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200" firstSheet="13" activeTab="13"/>
  </bookViews>
  <sheets>
    <sheet name="H1709【選挙事務報告例】" sheetId="1" r:id="rId1"/>
    <sheet name="H1709【選挙事務報告例 】（在外）" sheetId="2" r:id="rId2"/>
    <sheet name="【選挙事務報告例】（今回使わない）" sheetId="3" r:id="rId3"/>
    <sheet name="【選挙事務報告例 】（在外）（今回使わない）" sheetId="4" r:id="rId4"/>
    <sheet name="★★（コピー）前回定時" sheetId="5" r:id="rId5"/>
    <sheet name="★★（コピー）前回定時在外" sheetId="6" r:id="rId6"/>
    <sheet name="★★★（入力）市町村別積算表①" sheetId="7" r:id="rId7"/>
    <sheet name="★★★（入力）市町村別積算表②" sheetId="8" r:id="rId8"/>
    <sheet name="★H17.09定時①（今回使わない）" sheetId="9" r:id="rId9"/>
    <sheet name="★H17.09定時②（小選挙区順）（今回使わない）" sheetId="10" r:id="rId10"/>
    <sheet name="★H17.09定時在外（今回使わない）" sheetId="11" r:id="rId11"/>
    <sheet name="★H17.09定時③（選挙人名簿＋在外）（今回使わない）" sheetId="12" r:id="rId12"/>
    <sheet name="一定数一覧" sheetId="13" r:id="rId13"/>
    <sheet name="☆H17.09定時在外" sheetId="14" r:id="rId14"/>
  </sheets>
  <definedNames>
    <definedName name="_xlnm.Print_Area" localSheetId="3">'【選挙事務報告例 】（在外）（今回使わない）'!$A$9:$P$78</definedName>
    <definedName name="_xlnm.Print_Area" localSheetId="2">'【選挙事務報告例】（今回使わない）'!$B$9:$Y$78</definedName>
    <definedName name="_xlnm.Print_Area" localSheetId="13">'☆H17.09定時在外'!$B$1:$M$39</definedName>
    <definedName name="_xlnm.Print_Area" localSheetId="6">'★★★（入力）市町村別積算表①'!$B$1:$AH$696</definedName>
    <definedName name="_xlnm.Print_Area" localSheetId="7">'★★★（入力）市町村別積算表②'!$B$1:$T$67</definedName>
    <definedName name="_xlnm.Print_Area" localSheetId="8">'★H17.09定時①（今回使わない）'!$A$1:$N$58</definedName>
    <definedName name="_xlnm.Print_Area" localSheetId="9">'★H17.09定時②（小選挙区順）（今回使わない）'!$B$1:$N$44</definedName>
    <definedName name="_xlnm.Print_Area" localSheetId="11">'★H17.09定時③（選挙人名簿＋在外）（今回使わない）'!$B$1:$M$42</definedName>
    <definedName name="_xlnm.Print_Area" localSheetId="10">'★H17.09定時在外（今回使わない）'!$B$1:$M$44</definedName>
    <definedName name="_xlnm.Print_Area" localSheetId="1">'H1709【選挙事務報告例 】（在外）'!$A$1:$P$60</definedName>
    <definedName name="_xlnm.Print_Area" localSheetId="0">'H1709【選挙事務報告例】'!$B$1:$Y$60</definedName>
    <definedName name="_xlnm.Print_Area" localSheetId="12">'一定数一覧'!$A$1:$L$24</definedName>
    <definedName name="_xlnm.Print_Titles" localSheetId="3">'【選挙事務報告例 】（在外）（今回使わない）'!$B:$C,'【選挙事務報告例 】（在外）（今回使わない）'!$3:$8</definedName>
    <definedName name="_xlnm.Print_Titles" localSheetId="2">'【選挙事務報告例】（今回使わない）'!$B:$C,'【選挙事務報告例】（今回使わない）'!$3:$8</definedName>
    <definedName name="_xlnm.Print_Titles" localSheetId="6">'★★★（入力）市町村別積算表①'!$2:$5</definedName>
    <definedName name="_xlnm.Print_Titles" localSheetId="7">'★★★（入力）市町村別積算表②'!$4:$6</definedName>
    <definedName name="_xlnm.Print_Titles" localSheetId="1">'H1709【選挙事務報告例 】（在外）'!$B:$C,'H1709【選挙事務報告例 】（在外）'!$4:$10</definedName>
    <definedName name="_xlnm.Print_Titles" localSheetId="0">'H1709【選挙事務報告例】'!$B:$C,'H1709【選挙事務報告例】'!$4:$10</definedName>
  </definedNames>
  <calcPr fullCalcOnLoad="1"/>
</workbook>
</file>

<file path=xl/sharedStrings.xml><?xml version="1.0" encoding="utf-8"?>
<sst xmlns="http://schemas.openxmlformats.org/spreadsheetml/2006/main" count="1723" uniqueCount="774">
  <si>
    <t>－</t>
  </si>
  <si>
    <t>番</t>
  </si>
  <si>
    <t xml:space="preserve">   男</t>
  </si>
  <si>
    <t xml:space="preserve">   女</t>
  </si>
  <si>
    <t xml:space="preserve">   計</t>
  </si>
  <si>
    <t xml:space="preserve"> 1</t>
  </si>
  <si>
    <t>甲  府  市</t>
  </si>
  <si>
    <t>竜  王  町</t>
  </si>
  <si>
    <t xml:space="preserve"> 2</t>
  </si>
  <si>
    <t>富士吉田市</t>
  </si>
  <si>
    <t>敷  島  町</t>
  </si>
  <si>
    <t xml:space="preserve"> 3</t>
  </si>
  <si>
    <t>塩  山  市</t>
  </si>
  <si>
    <t>玉  穂  町</t>
  </si>
  <si>
    <t xml:space="preserve"> 4</t>
  </si>
  <si>
    <t>都  留  市</t>
  </si>
  <si>
    <t>昭  和  町</t>
  </si>
  <si>
    <t xml:space="preserve"> 5</t>
  </si>
  <si>
    <t>山  梨  市</t>
  </si>
  <si>
    <t>田  富  町</t>
  </si>
  <si>
    <t xml:space="preserve"> 6</t>
  </si>
  <si>
    <t>大  月  市</t>
  </si>
  <si>
    <t xml:space="preserve"> 7</t>
  </si>
  <si>
    <t>韮  崎  市</t>
  </si>
  <si>
    <t xml:space="preserve">   市    　計</t>
  </si>
  <si>
    <t>春 日 居町</t>
  </si>
  <si>
    <t>牧  丘  町</t>
  </si>
  <si>
    <t>三  富  村</t>
  </si>
  <si>
    <t>勝  沼  町</t>
  </si>
  <si>
    <t>中巨摩郡</t>
  </si>
  <si>
    <t>大  和  村</t>
  </si>
  <si>
    <t>双  葉  町</t>
  </si>
  <si>
    <t>東山梨郡</t>
  </si>
  <si>
    <t>明  野  村</t>
  </si>
  <si>
    <t>石  和  町</t>
  </si>
  <si>
    <t>須  玉  町</t>
  </si>
  <si>
    <t>御  坂  町</t>
  </si>
  <si>
    <t>高  根  町</t>
  </si>
  <si>
    <t>一  宮  町</t>
  </si>
  <si>
    <t>長  坂  町</t>
  </si>
  <si>
    <t>八  代  町</t>
  </si>
  <si>
    <t>大  泉  村</t>
  </si>
  <si>
    <t>境  川  村</t>
  </si>
  <si>
    <t>小 淵 沢町</t>
  </si>
  <si>
    <t>中  道  町</t>
  </si>
  <si>
    <t>白  州  町</t>
  </si>
  <si>
    <t>芦  川  村</t>
  </si>
  <si>
    <t>武  川  村</t>
  </si>
  <si>
    <t>豊  富  村</t>
  </si>
  <si>
    <t>北巨摩郡</t>
  </si>
  <si>
    <t>東八代郡</t>
  </si>
  <si>
    <t>秋  山  村</t>
  </si>
  <si>
    <t>上九一色村</t>
  </si>
  <si>
    <t>道  志  村</t>
  </si>
  <si>
    <t>三  珠  町</t>
  </si>
  <si>
    <t>西  桂  町</t>
  </si>
  <si>
    <t>市川大門町</t>
  </si>
  <si>
    <t>忍  野  村</t>
  </si>
  <si>
    <t>六  郷  町</t>
  </si>
  <si>
    <t>山 中 湖村</t>
  </si>
  <si>
    <t>下  部  町</t>
  </si>
  <si>
    <t>西八代郡</t>
  </si>
  <si>
    <t>増  穂  町</t>
  </si>
  <si>
    <t>鰍  沢  町</t>
  </si>
  <si>
    <t>鳴  沢  村</t>
  </si>
  <si>
    <t>中  富  町</t>
  </si>
  <si>
    <t>南都留郡</t>
  </si>
  <si>
    <t>早  川  町</t>
  </si>
  <si>
    <t>上 野 原町</t>
  </si>
  <si>
    <t>身  延  町</t>
  </si>
  <si>
    <t>小  菅  村</t>
  </si>
  <si>
    <t>南  部  町</t>
  </si>
  <si>
    <t>丹 波 山村</t>
  </si>
  <si>
    <t>北都留郡</t>
  </si>
  <si>
    <t>南巨摩郡</t>
  </si>
  <si>
    <t xml:space="preserve">  町  村  計</t>
  </si>
  <si>
    <t xml:space="preserve">  県　　　計</t>
  </si>
  <si>
    <t>敷島町</t>
  </si>
  <si>
    <t>玉穂町</t>
  </si>
  <si>
    <t>昭和町</t>
  </si>
  <si>
    <t>田富町</t>
  </si>
  <si>
    <t>春日居町</t>
  </si>
  <si>
    <t>牧丘町</t>
  </si>
  <si>
    <t>勝沼町</t>
  </si>
  <si>
    <t>石和町</t>
  </si>
  <si>
    <t>御坂町</t>
  </si>
  <si>
    <t>一宮町</t>
  </si>
  <si>
    <t>八代町</t>
  </si>
  <si>
    <t>境川村</t>
  </si>
  <si>
    <t>中道町</t>
  </si>
  <si>
    <t>豊富村</t>
  </si>
  <si>
    <t>三珠町</t>
  </si>
  <si>
    <t>六郷町</t>
  </si>
  <si>
    <t>下部町</t>
  </si>
  <si>
    <t>増穂町</t>
  </si>
  <si>
    <t>鰍沢町</t>
  </si>
  <si>
    <t>中富町</t>
  </si>
  <si>
    <t>早川町</t>
  </si>
  <si>
    <t>身延町</t>
  </si>
  <si>
    <t>高根町</t>
  </si>
  <si>
    <t>大泉村</t>
  </si>
  <si>
    <t>富士吉田市</t>
  </si>
  <si>
    <t>秋山村</t>
  </si>
  <si>
    <t>忍野村</t>
  </si>
  <si>
    <t>丹波山村</t>
  </si>
  <si>
    <t>男</t>
  </si>
  <si>
    <t>女</t>
  </si>
  <si>
    <t>計</t>
  </si>
  <si>
    <t>男</t>
  </si>
  <si>
    <t>女</t>
  </si>
  <si>
    <t>甲府市</t>
  </si>
  <si>
    <t>塩山市</t>
  </si>
  <si>
    <t>都留市</t>
  </si>
  <si>
    <t>山梨市</t>
  </si>
  <si>
    <t>大月市</t>
  </si>
  <si>
    <t>韮崎市</t>
  </si>
  <si>
    <t>市川大門町</t>
  </si>
  <si>
    <t>竜王町</t>
  </si>
  <si>
    <t>双葉町</t>
  </si>
  <si>
    <t>須玉町</t>
  </si>
  <si>
    <t>長坂町</t>
  </si>
  <si>
    <t>小淵沢町</t>
  </si>
  <si>
    <t>白州町</t>
  </si>
  <si>
    <t>西桂町</t>
  </si>
  <si>
    <t>上野原町</t>
  </si>
  <si>
    <t>町計</t>
  </si>
  <si>
    <t>三富村</t>
  </si>
  <si>
    <t>大和村</t>
  </si>
  <si>
    <t>芦川村</t>
  </si>
  <si>
    <t>上九一色村</t>
  </si>
  <si>
    <t>明野村</t>
  </si>
  <si>
    <t>武川村</t>
  </si>
  <si>
    <t>道志村</t>
  </si>
  <si>
    <t>山中湖村</t>
  </si>
  <si>
    <t>鳴沢村</t>
  </si>
  <si>
    <t>小菅村</t>
  </si>
  <si>
    <t>村計</t>
  </si>
  <si>
    <t>衆議院第１区</t>
  </si>
  <si>
    <t>衆議院第２区</t>
  </si>
  <si>
    <t>衆議院第３区</t>
  </si>
  <si>
    <t>前回定時登録日現在に</t>
  </si>
  <si>
    <t>おける名簿登録者総数（Ａ）</t>
  </si>
  <si>
    <t>定時登録にかかる</t>
  </si>
  <si>
    <t>補正登録者数（Ｂ）</t>
  </si>
  <si>
    <t>選挙時登録者数</t>
  </si>
  <si>
    <t>（Ｃ）</t>
  </si>
  <si>
    <t>選挙時登録にかかる</t>
  </si>
  <si>
    <t>補正登録者数（Ｄ）</t>
  </si>
  <si>
    <t>抹消者数</t>
  </si>
  <si>
    <t>（Ｅ）</t>
  </si>
  <si>
    <t>今回定時登録者数</t>
  </si>
  <si>
    <t>（Ｆ）</t>
  </si>
  <si>
    <t>今回定時登録日における名簿登録</t>
  </si>
  <si>
    <t>者総数（Ａ＋Ｂ＋Ｃ＋Ｄ－Ｅ＋Ｆ）</t>
  </si>
  <si>
    <t>選　挙　人　名　簿　登　録　者　数　報　告</t>
  </si>
  <si>
    <t>都道府県名　　山　梨　県</t>
  </si>
  <si>
    <t>第７号様式</t>
  </si>
  <si>
    <t>選</t>
  </si>
  <si>
    <t>挙</t>
  </si>
  <si>
    <t>区</t>
  </si>
  <si>
    <t>県計</t>
  </si>
  <si>
    <t>市区町村名</t>
  </si>
  <si>
    <t>市計</t>
  </si>
  <si>
    <t>総計</t>
  </si>
  <si>
    <t>選　挙　人　名　簿　登　録　者　数　報　告</t>
  </si>
  <si>
    <t>都道府県名　　山　梨　県</t>
  </si>
  <si>
    <t>選</t>
  </si>
  <si>
    <t>市区町村名</t>
  </si>
  <si>
    <t>挙</t>
  </si>
  <si>
    <t>区</t>
  </si>
  <si>
    <t>男</t>
  </si>
  <si>
    <t>女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</si>
  <si>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</si>
  <si>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</si>
  <si>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</si>
  <si>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</si>
  <si>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</si>
  <si>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</si>
  <si>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</si>
  <si>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春日居町</t>
  </si>
  <si>
    <t>牧丘町</t>
  </si>
  <si>
    <t>勝沼町</t>
  </si>
  <si>
    <t>石和町</t>
  </si>
  <si>
    <t>御坂町</t>
  </si>
  <si>
    <t>一宮町</t>
  </si>
  <si>
    <t>八代町</t>
  </si>
  <si>
    <t>中道町</t>
  </si>
  <si>
    <t>三珠町</t>
  </si>
  <si>
    <t>市川大門町</t>
  </si>
  <si>
    <t>六郷町</t>
  </si>
  <si>
    <t>下部町</t>
  </si>
  <si>
    <t>増穂町</t>
  </si>
  <si>
    <t>鰍沢町</t>
  </si>
  <si>
    <t>中富町</t>
  </si>
  <si>
    <t>早川町</t>
  </si>
  <si>
    <t>身延町</t>
  </si>
  <si>
    <t>竜王町</t>
  </si>
  <si>
    <t>敷島町</t>
  </si>
  <si>
    <t>玉穂町</t>
  </si>
  <si>
    <t>昭和町</t>
  </si>
  <si>
    <t>田富町</t>
  </si>
  <si>
    <t>双葉町</t>
  </si>
  <si>
    <t>須玉町</t>
  </si>
  <si>
    <t>高根町</t>
  </si>
  <si>
    <t>長坂町</t>
  </si>
  <si>
    <t>小淵沢町</t>
  </si>
  <si>
    <t>白州町</t>
  </si>
  <si>
    <t>町計</t>
  </si>
  <si>
    <t>三富村</t>
  </si>
  <si>
    <t>大和村</t>
  </si>
  <si>
    <t>境川村</t>
  </si>
  <si>
    <t>芦川村</t>
  </si>
  <si>
    <t>豊富村</t>
  </si>
  <si>
    <t>上九一色村</t>
  </si>
  <si>
    <t>明野村</t>
  </si>
  <si>
    <t>大泉村</t>
  </si>
  <si>
    <t>武川村</t>
  </si>
  <si>
    <t>秋山村</t>
  </si>
  <si>
    <t>道志村</t>
  </si>
  <si>
    <t>忍野村</t>
  </si>
  <si>
    <t>山中湖村</t>
  </si>
  <si>
    <t>小菅村</t>
  </si>
  <si>
    <t>村計</t>
  </si>
  <si>
    <t>県計</t>
  </si>
  <si>
    <t>衆議院第１区</t>
  </si>
  <si>
    <t>衆議院第２区</t>
  </si>
  <si>
    <t>衆議院第３区</t>
  </si>
  <si>
    <t>総計</t>
  </si>
  <si>
    <t>第７号様式の２</t>
  </si>
  <si>
    <t>前回調査時点における</t>
  </si>
  <si>
    <t>名簿登録者総数（Ａ）</t>
  </si>
  <si>
    <t>前回調査時点以降の</t>
  </si>
  <si>
    <t>抹消者数（Ｃ）</t>
  </si>
  <si>
    <t>登録者数（Ｂ）</t>
  </si>
  <si>
    <t>今回登録者総数</t>
  </si>
  <si>
    <t>（Ａ）＋（Ｂ）－（Ｃ）＝（Ｄ）</t>
  </si>
  <si>
    <t>市町村名</t>
  </si>
  <si>
    <t>峡東</t>
  </si>
  <si>
    <t>峡北</t>
  </si>
  <si>
    <t>男</t>
  </si>
  <si>
    <t>女</t>
  </si>
  <si>
    <t>計</t>
  </si>
  <si>
    <t>（増減）</t>
  </si>
  <si>
    <t>甲府市</t>
  </si>
  <si>
    <t>小計</t>
  </si>
  <si>
    <t>竜王町</t>
  </si>
  <si>
    <t>敷島町</t>
  </si>
  <si>
    <t>玉穂町</t>
  </si>
  <si>
    <t>昭和町</t>
  </si>
  <si>
    <t>田富町</t>
  </si>
  <si>
    <t>塩山市</t>
  </si>
  <si>
    <t>山梨市</t>
  </si>
  <si>
    <t>春日居町</t>
  </si>
  <si>
    <t>牧丘町</t>
  </si>
  <si>
    <t>三富村</t>
  </si>
  <si>
    <t>勝沼町</t>
  </si>
  <si>
    <t>大和村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</si>
  <si>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</si>
  <si>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</si>
  <si>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</si>
  <si>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</si>
  <si>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</si>
  <si>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</si>
  <si>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</si>
  <si>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</si>
  <si>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峡南</t>
  </si>
  <si>
    <t>上九一色村</t>
  </si>
  <si>
    <t>三珠町</t>
  </si>
  <si>
    <t>市川大門町</t>
  </si>
  <si>
    <t>六郷町</t>
  </si>
  <si>
    <t>下部町</t>
  </si>
  <si>
    <t>増穂町</t>
  </si>
  <si>
    <t>鰍沢町</t>
  </si>
  <si>
    <t>中富町</t>
  </si>
  <si>
    <t>早川町</t>
  </si>
  <si>
    <t>身延町</t>
  </si>
  <si>
    <t>南部町</t>
  </si>
  <si>
    <t>韮崎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</si>
  <si>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</si>
  <si>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</si>
  <si>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</si>
  <si>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</si>
  <si>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</si>
  <si>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</si>
  <si>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</si>
  <si>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</si>
  <si>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</si>
  <si>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富士北麓・東部</t>
  </si>
  <si>
    <t>富士吉田市</t>
  </si>
  <si>
    <t>都留市</t>
  </si>
  <si>
    <t>大月市</t>
  </si>
  <si>
    <t>秋山村</t>
  </si>
  <si>
    <t>道志村</t>
  </si>
  <si>
    <t>西桂町</t>
  </si>
  <si>
    <t>忍野村</t>
  </si>
  <si>
    <t>山中湖村</t>
  </si>
  <si>
    <t>鳴沢村</t>
  </si>
  <si>
    <t>上野原町</t>
  </si>
  <si>
    <t>小菅村</t>
  </si>
  <si>
    <t>丹波山村</t>
  </si>
  <si>
    <t>合　　計</t>
  </si>
  <si>
    <t>増減</t>
  </si>
  <si>
    <t>選挙人名簿登録者数（定時登録）</t>
  </si>
  <si>
    <t>名　簿　登　録　者　数</t>
  </si>
  <si>
    <t>市　　　計</t>
  </si>
  <si>
    <t>町　村　計</t>
  </si>
  <si>
    <t>県　　　計</t>
  </si>
  <si>
    <t>第２区小計</t>
  </si>
  <si>
    <t>第３区小計</t>
  </si>
  <si>
    <t>第１区小計</t>
  </si>
  <si>
    <t>※ 小選挙区順に並べたもの</t>
  </si>
  <si>
    <t>選</t>
  </si>
  <si>
    <t>挙</t>
  </si>
  <si>
    <t>区</t>
  </si>
  <si>
    <t>市合計</t>
  </si>
  <si>
    <t>東山梨　計</t>
  </si>
  <si>
    <t>東八代　計</t>
  </si>
  <si>
    <t>中巨摩　計</t>
  </si>
  <si>
    <t>西八代　計</t>
  </si>
  <si>
    <t>南巨摩　計</t>
  </si>
  <si>
    <t>北都留　計</t>
  </si>
  <si>
    <t>県　計</t>
  </si>
  <si>
    <t>峡中</t>
  </si>
  <si>
    <t>県計</t>
  </si>
  <si>
    <t>ﾁｪｯｸ</t>
  </si>
  <si>
    <t>北巨摩　計</t>
  </si>
  <si>
    <t>南都留　計</t>
  </si>
  <si>
    <t>郡　計</t>
  </si>
  <si>
    <t>前回定時登録日現在にかかる名簿登録者数(A)</t>
  </si>
  <si>
    <t>定時登録にかかる補正登録者数(B)</t>
  </si>
  <si>
    <t>選挙時登録者数©</t>
  </si>
  <si>
    <t>選挙時登録にかかる補正登録者数(D)</t>
  </si>
  <si>
    <t>抹消者数(E)</t>
  </si>
  <si>
    <t>投票区相互間の移し替えにかかる者の数（G)</t>
  </si>
  <si>
    <t>1,000人　　～　　　　　2,000人</t>
  </si>
  <si>
    <t>2,000人　　　　　　　　～　　　　　　　　3,000人</t>
  </si>
  <si>
    <t>3,000人　　　　　～　　　　　　　　5,000人</t>
  </si>
  <si>
    <t>5,000人　　　～　　　　　　　　　10,000人</t>
  </si>
  <si>
    <t>500人　　　未満</t>
  </si>
  <si>
    <t>500人　　　　　～　　　　　　1,000人</t>
  </si>
  <si>
    <t>町村</t>
  </si>
  <si>
    <t>選挙人名簿登録者数　　　集計表</t>
  </si>
  <si>
    <t>～　　　　　　1,000人</t>
  </si>
  <si>
    <t>～　　　　　2,000人</t>
  </si>
  <si>
    <t>～　　　　　　　　3,000人</t>
  </si>
  <si>
    <t>～　　　　　　　　5,000人</t>
  </si>
  <si>
    <t>～　　　　　　　　　10,000人</t>
  </si>
  <si>
    <t>市　計</t>
  </si>
  <si>
    <t>選挙人数段階別　投票所の数（今回登録時）</t>
  </si>
  <si>
    <t>今回登録時基礎数値</t>
  </si>
  <si>
    <t>選挙区</t>
  </si>
  <si>
    <t>都留市.西桂町</t>
  </si>
  <si>
    <t>韮崎市</t>
  </si>
  <si>
    <t>東山梨郡</t>
  </si>
  <si>
    <t>東八代郡</t>
  </si>
  <si>
    <t>西八代郡</t>
  </si>
  <si>
    <t>南巨摩郡</t>
  </si>
  <si>
    <t>中巨摩郡</t>
  </si>
  <si>
    <t>北巨摩郡</t>
  </si>
  <si>
    <t>北都留郡</t>
  </si>
  <si>
    <t>県計</t>
  </si>
  <si>
    <t>在 外 選 挙 人 名 簿 登 録 者 数 報 告</t>
  </si>
  <si>
    <t xml:space="preserve">     名簿登録者総数　（Ａ）</t>
  </si>
  <si>
    <t xml:space="preserve">     登録者数　　　　（Ｂ）</t>
  </si>
  <si>
    <t xml:space="preserve">     抹消者数　　　　（Ｃ）</t>
  </si>
  <si>
    <t>ﾁｪｯｸ</t>
  </si>
  <si>
    <t>市町村名</t>
  </si>
  <si>
    <t>男</t>
  </si>
  <si>
    <t>女</t>
  </si>
  <si>
    <t>計</t>
  </si>
  <si>
    <t>市町村名</t>
  </si>
  <si>
    <t>小選挙区名</t>
  </si>
  <si>
    <t xml:space="preserve">女 </t>
  </si>
  <si>
    <t>計</t>
  </si>
  <si>
    <t>衆議院第１区</t>
  </si>
  <si>
    <t>衆議院第２区</t>
  </si>
  <si>
    <t>衆議院第３区</t>
  </si>
  <si>
    <t>男</t>
  </si>
  <si>
    <t>女</t>
  </si>
  <si>
    <t>計</t>
  </si>
  <si>
    <t>南部町</t>
  </si>
  <si>
    <t>備考</t>
  </si>
  <si>
    <t>今回登録者数(F)</t>
  </si>
  <si>
    <t>ﾁｪｯｸ</t>
  </si>
  <si>
    <t>投票所数</t>
  </si>
  <si>
    <t>役場所在地</t>
  </si>
  <si>
    <t>投票所　　番号</t>
  </si>
  <si>
    <t>選挙人数</t>
  </si>
  <si>
    <t>南ｱﾙﾌﾟｽ市</t>
  </si>
  <si>
    <t>南アルプス</t>
  </si>
  <si>
    <t>南都留郡</t>
  </si>
  <si>
    <t>［選挙時登録合計］</t>
  </si>
  <si>
    <t>500未満</t>
  </si>
  <si>
    <t>～1000未満</t>
  </si>
  <si>
    <t>～2000未満</t>
  </si>
  <si>
    <t>～3000未満</t>
  </si>
  <si>
    <t>～5000未満</t>
  </si>
  <si>
    <t>町村計</t>
  </si>
  <si>
    <t>市計</t>
  </si>
  <si>
    <t>市町村役場所在の投票区の選挙人数段階別市町村数</t>
  </si>
  <si>
    <t>市町村名</t>
  </si>
  <si>
    <t>号</t>
  </si>
  <si>
    <t>男</t>
  </si>
  <si>
    <t>号</t>
  </si>
  <si>
    <t>南アルプス市</t>
  </si>
  <si>
    <t>選挙区名</t>
  </si>
  <si>
    <t>東八代郡</t>
  </si>
  <si>
    <t>西八代郡</t>
  </si>
  <si>
    <t>都留市・西桂町</t>
  </si>
  <si>
    <t>韮崎市</t>
  </si>
  <si>
    <t>増減 対前回定時登録</t>
  </si>
  <si>
    <t>春日居町</t>
  </si>
  <si>
    <t>一宮町</t>
  </si>
  <si>
    <t>芦川村</t>
  </si>
  <si>
    <t>竜王町</t>
  </si>
  <si>
    <t>双葉町</t>
  </si>
  <si>
    <t>須玉町</t>
  </si>
  <si>
    <t>長坂町</t>
  </si>
  <si>
    <t>小淵沢町</t>
  </si>
  <si>
    <t>西桂町</t>
  </si>
  <si>
    <t>山中湖村</t>
  </si>
  <si>
    <t>上野原町</t>
  </si>
  <si>
    <t>町村　計</t>
  </si>
  <si>
    <t>県　　計</t>
  </si>
  <si>
    <t>市　　計</t>
  </si>
  <si>
    <t>（Ａ）＋（Ｂ）－（Ｃ）＝（Ｄ）</t>
  </si>
  <si>
    <t>前回調査時点以降の</t>
  </si>
  <si>
    <t xml:space="preserve"> 前回調査時点以降の</t>
  </si>
  <si>
    <t>前回調査時点における</t>
  </si>
  <si>
    <t>今回登録者総数</t>
  </si>
  <si>
    <t>選挙人名簿登録者数・在外選挙人名簿登録者数の合計</t>
  </si>
  <si>
    <t>選挙人名簿登録者数＋在外選挙人名簿登録者数</t>
  </si>
  <si>
    <t>在外選挙人名簿登録者数</t>
  </si>
  <si>
    <t>南アルプス市</t>
  </si>
  <si>
    <t>（旧八田村）</t>
  </si>
  <si>
    <t>（旧芦安村）</t>
  </si>
  <si>
    <t>（旧白根町）</t>
  </si>
  <si>
    <t>（旧若草町）</t>
  </si>
  <si>
    <t>（旧櫛形町）</t>
  </si>
  <si>
    <t>（旧甲西町）</t>
  </si>
  <si>
    <t>確認（再入力）</t>
  </si>
  <si>
    <t>南アルプス市</t>
  </si>
  <si>
    <t>（旧八田村）</t>
  </si>
  <si>
    <t>（旧白根町）</t>
  </si>
  <si>
    <t>（旧芦安村）</t>
  </si>
  <si>
    <t>（旧若草町）</t>
  </si>
  <si>
    <t>（旧櫛形町）</t>
  </si>
  <si>
    <t>（旧甲西町）</t>
  </si>
  <si>
    <t>富士河口湖町</t>
  </si>
  <si>
    <t>鳴　沢　村</t>
  </si>
  <si>
    <t>今回登録日における名簿登録者数　(A+B+C+D-E+F)</t>
  </si>
  <si>
    <t>富士河口湖町</t>
  </si>
  <si>
    <t>富士河口湖町</t>
  </si>
  <si>
    <t xml:space="preserve">      </t>
  </si>
  <si>
    <t>直接請求するための一定数</t>
  </si>
  <si>
    <t>算出基礎表</t>
  </si>
  <si>
    <t>直接請求の区分</t>
  </si>
  <si>
    <t>根拠法令</t>
  </si>
  <si>
    <t>算出基礎</t>
  </si>
  <si>
    <t>一定数（人）</t>
  </si>
  <si>
    <t>区　　　　　分</t>
  </si>
  <si>
    <t>40万に1/3を乗じた数</t>
  </si>
  <si>
    <t>40万を超える数に1/6を乗じた数</t>
  </si>
  <si>
    <t>合算した数　　　　　　　　　　　（一定数）</t>
  </si>
  <si>
    <t>50分の1の数　　　　　　　（一定数）</t>
  </si>
  <si>
    <t>Ａ</t>
  </si>
  <si>
    <t>B</t>
  </si>
  <si>
    <t>Ａ＋Ｂ</t>
  </si>
  <si>
    <t>・条例の制定・改廃</t>
  </si>
  <si>
    <t>自治法　７４条</t>
  </si>
  <si>
    <t>県全体の５０分の１</t>
  </si>
  <si>
    <t>東山梨郡</t>
  </si>
  <si>
    <t>・監査の請求</t>
  </si>
  <si>
    <t>　　〃　７５条</t>
  </si>
  <si>
    <t>東八代郡</t>
  </si>
  <si>
    <t>・議会の解散</t>
  </si>
  <si>
    <t>自治法　７６条</t>
  </si>
  <si>
    <t>４０万に1/3を乗じた数と４０万を超える数に1/6を乗じて得た数を合算した数</t>
  </si>
  <si>
    <t>西八代郡</t>
  </si>
  <si>
    <t>・知事の解職</t>
  </si>
  <si>
    <t>　　〃　８１条</t>
  </si>
  <si>
    <t>南巨摩郡</t>
  </si>
  <si>
    <t>・主要公務員の解職</t>
  </si>
  <si>
    <t>　　〃　８６条</t>
  </si>
  <si>
    <t>中巨摩郡</t>
  </si>
  <si>
    <t>　（副知事、出納長、選管委員、</t>
  </si>
  <si>
    <t>北巨摩郡</t>
  </si>
  <si>
    <t>　　監査委員、公安委員）</t>
  </si>
  <si>
    <t>南都留郡</t>
  </si>
  <si>
    <t>・教育委員の解職</t>
  </si>
  <si>
    <t>地教行法 ８条</t>
  </si>
  <si>
    <t>北都留郡</t>
  </si>
  <si>
    <t>・県議の解職</t>
  </si>
  <si>
    <t>自治法　８０条</t>
  </si>
  <si>
    <r>
      <t>各選挙区の３分の１</t>
    </r>
    <r>
      <rPr>
        <sz val="8"/>
        <rFont val="ＭＳ 明朝"/>
        <family val="1"/>
      </rPr>
      <t>(40万を超える場合には、超える数に1/6を乗じて得た数と40万に1/3を乗じて得た数とを合算した数）</t>
    </r>
  </si>
  <si>
    <t>下表のとおり</t>
  </si>
  <si>
    <t>甲府市</t>
  </si>
  <si>
    <t>富士吉田市</t>
  </si>
  <si>
    <t>塩山市</t>
  </si>
  <si>
    <t>選挙区名</t>
  </si>
  <si>
    <t>都留市・西桂町</t>
  </si>
  <si>
    <t>山梨市</t>
  </si>
  <si>
    <t>大月市</t>
  </si>
  <si>
    <t>韮崎市</t>
  </si>
  <si>
    <t>県　 計</t>
  </si>
  <si>
    <t>富士河口湖町</t>
  </si>
  <si>
    <t>富士河口湖町</t>
  </si>
  <si>
    <t>甲斐市・旧竜王町</t>
  </si>
  <si>
    <t>甲斐市・旧敷島町</t>
  </si>
  <si>
    <t>甲斐市・旧双葉町</t>
  </si>
  <si>
    <t>甲斐1</t>
  </si>
  <si>
    <t>甲斐2</t>
  </si>
  <si>
    <t>甲斐3</t>
  </si>
  <si>
    <t>甲斐4</t>
  </si>
  <si>
    <t>甲斐5</t>
  </si>
  <si>
    <t>甲斐6</t>
  </si>
  <si>
    <t>甲斐7</t>
  </si>
  <si>
    <t>甲斐8</t>
  </si>
  <si>
    <t>甲斐9</t>
  </si>
  <si>
    <t>甲斐10</t>
  </si>
  <si>
    <t>甲斐11</t>
  </si>
  <si>
    <t>甲斐12</t>
  </si>
  <si>
    <t>甲斐13</t>
  </si>
  <si>
    <t>甲斐14</t>
  </si>
  <si>
    <t>甲斐15</t>
  </si>
  <si>
    <t>甲斐16</t>
  </si>
  <si>
    <t>甲斐17</t>
  </si>
  <si>
    <t>甲斐18</t>
  </si>
  <si>
    <t>甲斐19</t>
  </si>
  <si>
    <t>甲斐20</t>
  </si>
  <si>
    <t>甲斐21</t>
  </si>
  <si>
    <t>笛吹市石和町</t>
  </si>
  <si>
    <t>笛吹1</t>
  </si>
  <si>
    <t>笛吹2</t>
  </si>
  <si>
    <t>笛吹3</t>
  </si>
  <si>
    <t>笛吹4</t>
  </si>
  <si>
    <t>笛吹5</t>
  </si>
  <si>
    <t>笛吹6</t>
  </si>
  <si>
    <t>笛吹7</t>
  </si>
  <si>
    <t>笛吹市御坂町</t>
  </si>
  <si>
    <t>笛吹8</t>
  </si>
  <si>
    <t>笛吹9</t>
  </si>
  <si>
    <t>笛吹10</t>
  </si>
  <si>
    <t>笛吹11</t>
  </si>
  <si>
    <t>笛吹12</t>
  </si>
  <si>
    <t>笛吹13</t>
  </si>
  <si>
    <t>笛吹14</t>
  </si>
  <si>
    <t>笛吹15</t>
  </si>
  <si>
    <t>笛吹16</t>
  </si>
  <si>
    <t>笛吹17</t>
  </si>
  <si>
    <t>笛吹市一宮町</t>
  </si>
  <si>
    <t>笛吹18</t>
  </si>
  <si>
    <t>笛吹19</t>
  </si>
  <si>
    <t>笛吹20</t>
  </si>
  <si>
    <t>笛吹21</t>
  </si>
  <si>
    <t>笛吹22</t>
  </si>
  <si>
    <t>笛吹23</t>
  </si>
  <si>
    <t>笛吹市八代町</t>
  </si>
  <si>
    <t>笛吹24</t>
  </si>
  <si>
    <t>笛吹25</t>
  </si>
  <si>
    <t>笛吹26</t>
  </si>
  <si>
    <t>笛吹27</t>
  </si>
  <si>
    <t>笛吹28</t>
  </si>
  <si>
    <t>笛吹29</t>
  </si>
  <si>
    <t>笛吹30</t>
  </si>
  <si>
    <t>笛吹31</t>
  </si>
  <si>
    <t>笛吹市境川町</t>
  </si>
  <si>
    <t>笛吹32</t>
  </si>
  <si>
    <t>笛吹33</t>
  </si>
  <si>
    <t>笛吹34</t>
  </si>
  <si>
    <t>笛吹35</t>
  </si>
  <si>
    <t>笛吹36</t>
  </si>
  <si>
    <t>笛吹市春日居町</t>
  </si>
  <si>
    <t>笛吹37</t>
  </si>
  <si>
    <t>笛吹38</t>
  </si>
  <si>
    <t>笛吹39</t>
  </si>
  <si>
    <t>笛吹40</t>
  </si>
  <si>
    <t>身延町・旧下部町</t>
  </si>
  <si>
    <t>身延1</t>
  </si>
  <si>
    <t>身延2</t>
  </si>
  <si>
    <t>身延3</t>
  </si>
  <si>
    <t>身延4</t>
  </si>
  <si>
    <t>身延5</t>
  </si>
  <si>
    <t>身延6</t>
  </si>
  <si>
    <t>身延7</t>
  </si>
  <si>
    <t>身延8</t>
  </si>
  <si>
    <t>身延9</t>
  </si>
  <si>
    <t>身延10</t>
  </si>
  <si>
    <t>身延11</t>
  </si>
  <si>
    <t>身延12</t>
  </si>
  <si>
    <t>身延13</t>
  </si>
  <si>
    <t>身延町・旧中富町</t>
  </si>
  <si>
    <t>身延14</t>
  </si>
  <si>
    <t>身延15</t>
  </si>
  <si>
    <t>身延16</t>
  </si>
  <si>
    <t>身延17</t>
  </si>
  <si>
    <t>身延18</t>
  </si>
  <si>
    <t>身延19</t>
  </si>
  <si>
    <t>身延20</t>
  </si>
  <si>
    <t>身延21</t>
  </si>
  <si>
    <t>身延22</t>
  </si>
  <si>
    <t>身延23</t>
  </si>
  <si>
    <t>身延24</t>
  </si>
  <si>
    <t>身延25</t>
  </si>
  <si>
    <t>身延26</t>
  </si>
  <si>
    <t>身延27</t>
  </si>
  <si>
    <t>身延28</t>
  </si>
  <si>
    <t>身延29</t>
  </si>
  <si>
    <t>身延30</t>
  </si>
  <si>
    <t>身延町・旧身延町</t>
  </si>
  <si>
    <t>身延31</t>
  </si>
  <si>
    <t>身延32</t>
  </si>
  <si>
    <t>身延33</t>
  </si>
  <si>
    <t>身延34</t>
  </si>
  <si>
    <t>身延35</t>
  </si>
  <si>
    <t>身延36</t>
  </si>
  <si>
    <t>身延37</t>
  </si>
  <si>
    <t>身延38</t>
  </si>
  <si>
    <t>身延39</t>
  </si>
  <si>
    <t>身延40</t>
  </si>
  <si>
    <t>身延41</t>
  </si>
  <si>
    <t>身延42</t>
  </si>
  <si>
    <t>身延43</t>
  </si>
  <si>
    <t>身延44</t>
  </si>
  <si>
    <t>身延45</t>
  </si>
  <si>
    <t>笛吹市</t>
  </si>
  <si>
    <t>甲斐市</t>
  </si>
  <si>
    <t>北杜市</t>
  </si>
  <si>
    <t>北杜市明野町</t>
  </si>
  <si>
    <t>北杜市須玉町</t>
  </si>
  <si>
    <t>北杜市高根町</t>
  </si>
  <si>
    <t>北杜市大泉町</t>
  </si>
  <si>
    <t>北杜市白州町</t>
  </si>
  <si>
    <t>北杜市武川村</t>
  </si>
  <si>
    <t>上野原市・旧秋山村</t>
  </si>
  <si>
    <t>市36</t>
  </si>
  <si>
    <t>市38</t>
  </si>
  <si>
    <t>市37</t>
  </si>
  <si>
    <t>市34</t>
  </si>
  <si>
    <t>市35</t>
  </si>
  <si>
    <t>上野原市・旧上野原町</t>
  </si>
  <si>
    <t>市1</t>
  </si>
  <si>
    <t>市2</t>
  </si>
  <si>
    <t>市3</t>
  </si>
  <si>
    <t>市4</t>
  </si>
  <si>
    <t>市5</t>
  </si>
  <si>
    <t>市6</t>
  </si>
  <si>
    <t>市7</t>
  </si>
  <si>
    <t>市8</t>
  </si>
  <si>
    <t>市9</t>
  </si>
  <si>
    <t>市10</t>
  </si>
  <si>
    <t>市11</t>
  </si>
  <si>
    <t>市12</t>
  </si>
  <si>
    <t>市13</t>
  </si>
  <si>
    <t>市14</t>
  </si>
  <si>
    <t>市15</t>
  </si>
  <si>
    <t>市16</t>
  </si>
  <si>
    <t>市17</t>
  </si>
  <si>
    <t>市18</t>
  </si>
  <si>
    <t>市19</t>
  </si>
  <si>
    <t>市20</t>
  </si>
  <si>
    <t>市21</t>
  </si>
  <si>
    <t>市22</t>
  </si>
  <si>
    <t>市23</t>
  </si>
  <si>
    <t>市24</t>
  </si>
  <si>
    <t>市25</t>
  </si>
  <si>
    <t>市26</t>
  </si>
  <si>
    <t>市27</t>
  </si>
  <si>
    <t>市28</t>
  </si>
  <si>
    <t>市29</t>
  </si>
  <si>
    <t>市30</t>
  </si>
  <si>
    <t>市31</t>
  </si>
  <si>
    <t>市32</t>
  </si>
  <si>
    <t>市33</t>
  </si>
  <si>
    <t>号</t>
  </si>
  <si>
    <t>市町村名</t>
  </si>
  <si>
    <t>上野原市</t>
  </si>
  <si>
    <t>選　挙　人　名　簿　登　録　者　数　報　告</t>
  </si>
  <si>
    <t>都道府県名　　山　梨　県</t>
  </si>
  <si>
    <t>選</t>
  </si>
  <si>
    <t>前回定時登録日現在に</t>
  </si>
  <si>
    <t>定時登録にかかる</t>
  </si>
  <si>
    <t>選挙時登録者数</t>
  </si>
  <si>
    <t>選挙時登録にかかる</t>
  </si>
  <si>
    <t>抹消者数</t>
  </si>
  <si>
    <t>今回定時登録者数</t>
  </si>
  <si>
    <t>今回定時登録日における名簿登録</t>
  </si>
  <si>
    <t>市区町村名</t>
  </si>
  <si>
    <t>挙</t>
  </si>
  <si>
    <t>おける名簿登録者総数（Ａ）</t>
  </si>
  <si>
    <t>補正登録者数（Ｂ）</t>
  </si>
  <si>
    <t>（Ｃ）</t>
  </si>
  <si>
    <t>補正登録者数（Ｄ）</t>
  </si>
  <si>
    <t>（Ｅ）</t>
  </si>
  <si>
    <t>（Ｆ）</t>
  </si>
  <si>
    <t>者総数（Ａ＋Ｂ＋Ｃ＋Ｄ－Ｅ＋Ｆ）</t>
  </si>
  <si>
    <t>区</t>
  </si>
  <si>
    <t>富士吉田市</t>
  </si>
  <si>
    <t>塩山市</t>
  </si>
  <si>
    <t>都留市</t>
  </si>
  <si>
    <t>山梨市</t>
  </si>
  <si>
    <t>大月市</t>
  </si>
  <si>
    <t>韮崎市</t>
  </si>
  <si>
    <t>市計</t>
  </si>
  <si>
    <t>勝沼町</t>
  </si>
  <si>
    <t>中道町</t>
  </si>
  <si>
    <t>三珠町</t>
  </si>
  <si>
    <t>市川大門町</t>
  </si>
  <si>
    <t>六郷町</t>
  </si>
  <si>
    <t>増穂町</t>
  </si>
  <si>
    <t>鰍沢町</t>
  </si>
  <si>
    <t>早川町</t>
  </si>
  <si>
    <t>小淵沢町</t>
  </si>
  <si>
    <t>西桂町</t>
  </si>
  <si>
    <t>町計</t>
  </si>
  <si>
    <t>大和村</t>
  </si>
  <si>
    <t>芦川村</t>
  </si>
  <si>
    <t>豊富村</t>
  </si>
  <si>
    <t>上九一色村</t>
  </si>
  <si>
    <t>道志村</t>
  </si>
  <si>
    <t>忍野村</t>
  </si>
  <si>
    <t>山中湖村</t>
  </si>
  <si>
    <t>鳴沢村</t>
  </si>
  <si>
    <t>小菅村</t>
  </si>
  <si>
    <t>丹波山村</t>
  </si>
  <si>
    <t>村計</t>
  </si>
  <si>
    <t>県計</t>
  </si>
  <si>
    <t>衆議院第１区</t>
  </si>
  <si>
    <t>衆議院第２区</t>
  </si>
  <si>
    <t>衆議院第３区</t>
  </si>
  <si>
    <t>総計</t>
  </si>
  <si>
    <t>第７号様式の２</t>
  </si>
  <si>
    <t>前回調査時点における</t>
  </si>
  <si>
    <t>前回調査時点以降の</t>
  </si>
  <si>
    <t>今回登録者総数</t>
  </si>
  <si>
    <t>名簿登録者総数（Ａ）</t>
  </si>
  <si>
    <t>登録者数（Ｂ）</t>
  </si>
  <si>
    <t>抹消者数（Ｃ）</t>
  </si>
  <si>
    <t>（Ａ）＋（Ｂ）－（Ｃ）＝（Ｄ）</t>
  </si>
  <si>
    <t>北杜市</t>
  </si>
  <si>
    <t>甲斐市</t>
  </si>
  <si>
    <t>笛吹市　計</t>
  </si>
  <si>
    <t>笛吹市（春日居町の区域）</t>
  </si>
  <si>
    <t>笛吹市（第１区に属しない区域）</t>
  </si>
  <si>
    <t>-</t>
  </si>
  <si>
    <t>上野原市</t>
  </si>
  <si>
    <t>身延町　計</t>
  </si>
  <si>
    <t>身延町（旧下部町の区域）</t>
  </si>
  <si>
    <t>身延町（第２区に属しない区域）</t>
  </si>
  <si>
    <t>　　　　　（平成１７年６月２日現在）</t>
  </si>
  <si>
    <t>　　　　　（平成１７年６月２日定時登録日現在）</t>
  </si>
  <si>
    <t>■　H17.6.2現在　衆議院小選挙区別 選挙人名簿登録者数</t>
  </si>
  <si>
    <t>■　H17.6.2現在　県議会議員選挙区別　選挙人名簿登録者数</t>
  </si>
  <si>
    <t>平成17年6月2日現在名簿登録者数</t>
  </si>
  <si>
    <t>増減対H17.3.2現在</t>
  </si>
  <si>
    <t xml:space="preserve">      </t>
  </si>
  <si>
    <t>-</t>
  </si>
  <si>
    <t>　第７号様式（その１）</t>
  </si>
  <si>
    <t>在 外 挙 人 名 簿 登 録 者 数 報 告</t>
  </si>
  <si>
    <t>北杜市長坂町</t>
  </si>
  <si>
    <t>※</t>
  </si>
  <si>
    <t>-</t>
  </si>
  <si>
    <t>-</t>
  </si>
  <si>
    <t>　　　　　（平成１７年９月２日定時登録日現在）</t>
  </si>
  <si>
    <t>増 減　　　　　　　　　対前回定時登録　　　　　(H17.6.2)</t>
  </si>
  <si>
    <t>　　　　　（平成１７年９月２日現在）</t>
  </si>
  <si>
    <t>増 減　　　　　　　　　対H17.6.2              現在</t>
  </si>
  <si>
    <t>平成１７年９月２日現在</t>
  </si>
  <si>
    <t>－</t>
  </si>
  <si>
    <t>■　H17.9.2現在　衆議院小選挙区別 選挙人名簿登録者数</t>
  </si>
  <si>
    <t>■　H17.9.2現在　県議会議員選挙区別　選挙人名簿登録者数</t>
  </si>
  <si>
    <t>（H17.9.2定時登録者数による）</t>
  </si>
  <si>
    <t>増減対H17.6.2現在</t>
  </si>
  <si>
    <t>男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</si>
</sst>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);[Red]\(#,##0\)"/>
    <numFmt numFmtId="182" formatCode="#,##0;&quot;△ &quot;#,##0"/>
    <numFmt numFmtId="183" formatCode="#,##0_ "/>
    <numFmt numFmtId="184" formatCode="0;&quot;△ &quot;0"/>
    <numFmt numFmtId="185" formatCode="#,##0;[Red]#,##0"/>
    <numFmt numFmtId="186" formatCode="0;&quot;▲ &quot;0"/>
    <numFmt numFmtId="187" formatCode="#,##0;&quot;▲ &quot;#,##0"/>
    <numFmt numFmtId="188" formatCode="#,###;\-#,###"/>
    <numFmt numFmtId="189" formatCode="#,##0.00_ "/>
    <numFmt numFmtId="190" formatCode="#,##0.0_ "/>
  </numFmts>
  <fonts count="4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2"/>
      <color indexed="10"/>
      <name val="ＭＳ ゴシック"/>
      <family val="3"/>
    </font>
    <font>
      <sz val="12"/>
      <color indexed="12"/>
      <name val="ＭＳ ゴシック"/>
      <family val="3"/>
    </font>
    <font>
      <sz val="12"/>
      <color indexed="1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b/>
      <sz val="18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color indexed="8"/>
      <name val="ＭＳ ゴシック"/>
      <family val="3"/>
    </font>
    <font>
      <sz val="11"/>
      <color indexed="12"/>
      <name val="ＭＳ ゴシック"/>
      <family val="3"/>
    </font>
    <font>
      <b/>
      <sz val="11"/>
      <name val="ＭＳ ゴシック"/>
      <family val="3"/>
    </font>
    <font>
      <sz val="1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6"/>
      <color indexed="8"/>
      <name val="ＭＳ 明朝"/>
      <family val="1"/>
    </font>
    <font>
      <b/>
      <u val="single"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</fills>
  <borders count="1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 diagonalUp="1">
      <left style="thin"/>
      <right style="medium"/>
      <top>
        <color indexed="63"/>
      </top>
      <bottom>
        <color indexed="63"/>
      </bottom>
      <diagonal style="hair"/>
    </border>
    <border diagonalUp="1">
      <left style="thin"/>
      <right style="medium"/>
      <top>
        <color indexed="63"/>
      </top>
      <bottom style="thin"/>
      <diagonal style="hair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14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2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8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82" fontId="6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41" fontId="16" fillId="0" borderId="6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7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8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9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10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11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12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13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14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15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16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17" xfId="0" applyNumberFormat="1" applyFont="1" applyFill="1" applyBorder="1" applyAlignment="1" applyProtection="1">
      <alignment horizontal="center" vertical="top" wrapText="1" shrinkToFit="1"/>
      <protection/>
    </xf>
    <xf numFmtId="41" fontId="16" fillId="2" borderId="18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19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20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21" xfId="0" applyNumberFormat="1" applyFont="1" applyFill="1" applyBorder="1" applyAlignment="1" applyProtection="1">
      <alignment horizontal="center" vertical="top" wrapText="1" shrinkToFit="1"/>
      <protection/>
    </xf>
    <xf numFmtId="41" fontId="16" fillId="2" borderId="22" xfId="0" applyNumberFormat="1" applyFont="1" applyFill="1" applyBorder="1" applyAlignment="1" applyProtection="1">
      <alignment horizontal="center" vertical="top" wrapText="1" shrinkToFit="1"/>
      <protection/>
    </xf>
    <xf numFmtId="41" fontId="16" fillId="2" borderId="23" xfId="0" applyNumberFormat="1" applyFont="1" applyFill="1" applyBorder="1" applyAlignment="1" applyProtection="1">
      <alignment horizontal="center" vertical="top" wrapText="1" shrinkToFit="1"/>
      <protection/>
    </xf>
    <xf numFmtId="41" fontId="16" fillId="2" borderId="24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25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26" xfId="0" applyNumberFormat="1" applyFont="1" applyFill="1" applyBorder="1" applyAlignment="1" applyProtection="1">
      <alignment horizontal="center" vertical="top" wrapText="1" shrinkToFit="1"/>
      <protection/>
    </xf>
    <xf numFmtId="41" fontId="16" fillId="2" borderId="27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28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29" xfId="0" applyNumberFormat="1" applyFont="1" applyFill="1" applyBorder="1" applyAlignment="1" applyProtection="1">
      <alignment horizontal="center" vertical="top" wrapText="1" shrinkToFit="1"/>
      <protection/>
    </xf>
    <xf numFmtId="182" fontId="16" fillId="0" borderId="0" xfId="0" applyNumberFormat="1" applyFont="1" applyFill="1" applyAlignment="1" applyProtection="1">
      <alignment shrinkToFit="1"/>
      <protection locked="0"/>
    </xf>
    <xf numFmtId="182" fontId="16" fillId="0" borderId="25" xfId="0" applyNumberFormat="1" applyFont="1" applyFill="1" applyBorder="1" applyAlignment="1" applyProtection="1">
      <alignment shrinkToFit="1"/>
      <protection locked="0"/>
    </xf>
    <xf numFmtId="182" fontId="16" fillId="0" borderId="7" xfId="0" applyNumberFormat="1" applyFont="1" applyFill="1" applyBorder="1" applyAlignment="1" applyProtection="1">
      <alignment shrinkToFit="1"/>
      <protection locked="0"/>
    </xf>
    <xf numFmtId="182" fontId="16" fillId="0" borderId="26" xfId="0" applyNumberFormat="1" applyFont="1" applyFill="1" applyBorder="1" applyAlignment="1" applyProtection="1">
      <alignment shrinkToFit="1"/>
      <protection locked="0"/>
    </xf>
    <xf numFmtId="182" fontId="16" fillId="0" borderId="10" xfId="0" applyNumberFormat="1" applyFont="1" applyFill="1" applyBorder="1" applyAlignment="1" applyProtection="1">
      <alignment shrinkToFit="1"/>
      <protection locked="0"/>
    </xf>
    <xf numFmtId="182" fontId="16" fillId="0" borderId="29" xfId="0" applyNumberFormat="1" applyFont="1" applyFill="1" applyBorder="1" applyAlignment="1" applyProtection="1">
      <alignment shrinkToFit="1"/>
      <protection locked="0"/>
    </xf>
    <xf numFmtId="182" fontId="16" fillId="0" borderId="16" xfId="0" applyNumberFormat="1" applyFont="1" applyFill="1" applyBorder="1" applyAlignment="1" applyProtection="1">
      <alignment shrinkToFit="1"/>
      <protection locked="0"/>
    </xf>
    <xf numFmtId="182" fontId="16" fillId="0" borderId="28" xfId="0" applyNumberFormat="1" applyFont="1" applyFill="1" applyBorder="1" applyAlignment="1" applyProtection="1">
      <alignment shrinkToFit="1"/>
      <protection locked="0"/>
    </xf>
    <xf numFmtId="182" fontId="16" fillId="0" borderId="13" xfId="0" applyNumberFormat="1" applyFont="1" applyFill="1" applyBorder="1" applyAlignment="1" applyProtection="1">
      <alignment shrinkToFit="1"/>
      <protection locked="0"/>
    </xf>
    <xf numFmtId="182" fontId="16" fillId="3" borderId="29" xfId="0" applyNumberFormat="1" applyFont="1" applyFill="1" applyBorder="1" applyAlignment="1" applyProtection="1">
      <alignment shrinkToFit="1"/>
      <protection/>
    </xf>
    <xf numFmtId="182" fontId="16" fillId="3" borderId="16" xfId="0" applyNumberFormat="1" applyFont="1" applyFill="1" applyBorder="1" applyAlignment="1" applyProtection="1">
      <alignment shrinkToFit="1"/>
      <protection/>
    </xf>
    <xf numFmtId="182" fontId="16" fillId="4" borderId="27" xfId="0" applyNumberFormat="1" applyFont="1" applyFill="1" applyBorder="1" applyAlignment="1" applyProtection="1">
      <alignment shrinkToFit="1"/>
      <protection/>
    </xf>
    <xf numFmtId="182" fontId="16" fillId="4" borderId="23" xfId="0" applyNumberFormat="1" applyFont="1" applyFill="1" applyBorder="1" applyAlignment="1" applyProtection="1">
      <alignment shrinkToFit="1"/>
      <protection/>
    </xf>
    <xf numFmtId="182" fontId="16" fillId="2" borderId="29" xfId="0" applyNumberFormat="1" applyFont="1" applyFill="1" applyBorder="1" applyAlignment="1" applyProtection="1">
      <alignment shrinkToFit="1"/>
      <protection/>
    </xf>
    <xf numFmtId="182" fontId="16" fillId="2" borderId="16" xfId="0" applyNumberFormat="1" applyFont="1" applyFill="1" applyBorder="1" applyAlignment="1" applyProtection="1">
      <alignment shrinkToFit="1"/>
      <protection/>
    </xf>
    <xf numFmtId="182" fontId="16" fillId="3" borderId="30" xfId="0" applyNumberFormat="1" applyFont="1" applyFill="1" applyBorder="1" applyAlignment="1" applyProtection="1">
      <alignment shrinkToFit="1"/>
      <protection/>
    </xf>
    <xf numFmtId="182" fontId="16" fillId="3" borderId="31" xfId="0" applyNumberFormat="1" applyFont="1" applyFill="1" applyBorder="1" applyAlignment="1" applyProtection="1">
      <alignment shrinkToFit="1"/>
      <protection/>
    </xf>
    <xf numFmtId="182" fontId="16" fillId="2" borderId="32" xfId="0" applyNumberFormat="1" applyFont="1" applyFill="1" applyBorder="1" applyAlignment="1" applyProtection="1">
      <alignment shrinkToFit="1"/>
      <protection/>
    </xf>
    <xf numFmtId="182" fontId="16" fillId="2" borderId="20" xfId="0" applyNumberFormat="1" applyFont="1" applyFill="1" applyBorder="1" applyAlignment="1" applyProtection="1">
      <alignment shrinkToFit="1"/>
      <protection/>
    </xf>
    <xf numFmtId="182" fontId="16" fillId="3" borderId="27" xfId="0" applyNumberFormat="1" applyFont="1" applyFill="1" applyBorder="1" applyAlignment="1" applyProtection="1">
      <alignment shrinkToFit="1"/>
      <protection/>
    </xf>
    <xf numFmtId="182" fontId="16" fillId="3" borderId="23" xfId="0" applyNumberFormat="1" applyFont="1" applyFill="1" applyBorder="1" applyAlignment="1" applyProtection="1">
      <alignment shrinkToFit="1"/>
      <protection/>
    </xf>
    <xf numFmtId="182" fontId="16" fillId="0" borderId="25" xfId="0" applyNumberFormat="1" applyFont="1" applyFill="1" applyBorder="1" applyAlignment="1" applyProtection="1">
      <alignment shrinkToFit="1"/>
      <protection/>
    </xf>
    <xf numFmtId="182" fontId="16" fillId="0" borderId="7" xfId="0" applyNumberFormat="1" applyFont="1" applyFill="1" applyBorder="1" applyAlignment="1" applyProtection="1">
      <alignment shrinkToFit="1"/>
      <protection/>
    </xf>
    <xf numFmtId="182" fontId="16" fillId="0" borderId="26" xfId="0" applyNumberFormat="1" applyFont="1" applyFill="1" applyBorder="1" applyAlignment="1" applyProtection="1">
      <alignment shrinkToFit="1"/>
      <protection/>
    </xf>
    <xf numFmtId="182" fontId="16" fillId="0" borderId="10" xfId="0" applyNumberFormat="1" applyFont="1" applyFill="1" applyBorder="1" applyAlignment="1" applyProtection="1">
      <alignment shrinkToFit="1"/>
      <protection/>
    </xf>
    <xf numFmtId="182" fontId="16" fillId="0" borderId="29" xfId="0" applyNumberFormat="1" applyFont="1" applyFill="1" applyBorder="1" applyAlignment="1" applyProtection="1">
      <alignment shrinkToFit="1"/>
      <protection/>
    </xf>
    <xf numFmtId="182" fontId="16" fillId="0" borderId="16" xfId="0" applyNumberFormat="1" applyFont="1" applyFill="1" applyBorder="1" applyAlignment="1" applyProtection="1">
      <alignment shrinkToFit="1"/>
      <protection/>
    </xf>
    <xf numFmtId="182" fontId="16" fillId="0" borderId="6" xfId="0" applyNumberFormat="1" applyFont="1" applyFill="1" applyBorder="1" applyAlignment="1" applyProtection="1">
      <alignment shrinkToFit="1"/>
      <protection/>
    </xf>
    <xf numFmtId="182" fontId="16" fillId="0" borderId="9" xfId="0" applyNumberFormat="1" applyFont="1" applyFill="1" applyBorder="1" applyAlignment="1" applyProtection="1">
      <alignment shrinkToFit="1"/>
      <protection/>
    </xf>
    <xf numFmtId="182" fontId="16" fillId="0" borderId="15" xfId="0" applyNumberFormat="1" applyFont="1" applyFill="1" applyBorder="1" applyAlignment="1" applyProtection="1">
      <alignment shrinkToFit="1"/>
      <protection/>
    </xf>
    <xf numFmtId="182" fontId="16" fillId="2" borderId="18" xfId="0" applyNumberFormat="1" applyFont="1" applyFill="1" applyBorder="1" applyAlignment="1" applyProtection="1">
      <alignment shrinkToFit="1"/>
      <protection/>
    </xf>
    <xf numFmtId="182" fontId="16" fillId="2" borderId="31" xfId="0" applyNumberFormat="1" applyFont="1" applyFill="1" applyBorder="1" applyAlignment="1" applyProtection="1">
      <alignment shrinkToFit="1"/>
      <protection/>
    </xf>
    <xf numFmtId="182" fontId="0" fillId="0" borderId="27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82" fontId="0" fillId="0" borderId="34" xfId="0" applyNumberForma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4" xfId="0" applyBorder="1" applyAlignment="1">
      <alignment vertical="center" shrinkToFit="1"/>
    </xf>
    <xf numFmtId="182" fontId="16" fillId="0" borderId="0" xfId="0" applyNumberFormat="1" applyFont="1" applyFill="1" applyAlignment="1" applyProtection="1">
      <alignment shrinkToFit="1"/>
      <protection/>
    </xf>
    <xf numFmtId="41" fontId="16" fillId="0" borderId="0" xfId="0" applyNumberFormat="1" applyFont="1" applyFill="1" applyBorder="1" applyAlignment="1" applyProtection="1">
      <alignment/>
      <protection/>
    </xf>
    <xf numFmtId="41" fontId="16" fillId="0" borderId="0" xfId="0" applyNumberFormat="1" applyFont="1" applyFill="1" applyAlignment="1" applyProtection="1">
      <alignment/>
      <protection/>
    </xf>
    <xf numFmtId="41" fontId="16" fillId="0" borderId="0" xfId="0" applyNumberFormat="1" applyFont="1" applyFill="1" applyAlignment="1" applyProtection="1">
      <alignment shrinkToFit="1"/>
      <protection/>
    </xf>
    <xf numFmtId="41" fontId="16" fillId="4" borderId="0" xfId="0" applyNumberFormat="1" applyFont="1" applyFill="1" applyAlignment="1" applyProtection="1">
      <alignment vertical="top" wrapText="1" shrinkToFit="1"/>
      <protection/>
    </xf>
    <xf numFmtId="41" fontId="16" fillId="4" borderId="0" xfId="0" applyNumberFormat="1" applyFont="1" applyFill="1" applyAlignment="1" applyProtection="1">
      <alignment/>
      <protection/>
    </xf>
    <xf numFmtId="41" fontId="16" fillId="0" borderId="0" xfId="0" applyNumberFormat="1" applyFont="1" applyFill="1" applyAlignment="1" applyProtection="1">
      <alignment/>
      <protection/>
    </xf>
    <xf numFmtId="41" fontId="28" fillId="0" borderId="0" xfId="0" applyNumberFormat="1" applyFont="1" applyFill="1" applyBorder="1" applyAlignment="1" applyProtection="1">
      <alignment horizontal="center" vertical="center" wrapText="1"/>
      <protection/>
    </xf>
    <xf numFmtId="41" fontId="28" fillId="0" borderId="0" xfId="0" applyNumberFormat="1" applyFont="1" applyFill="1" applyAlignment="1" applyProtection="1">
      <alignment horizontal="center" vertical="center" wrapText="1"/>
      <protection/>
    </xf>
    <xf numFmtId="41" fontId="28" fillId="4" borderId="2" xfId="0" applyNumberFormat="1" applyFont="1" applyFill="1" applyBorder="1" applyAlignment="1" applyProtection="1">
      <alignment horizontal="center" vertical="center" wrapText="1"/>
      <protection/>
    </xf>
    <xf numFmtId="41" fontId="28" fillId="5" borderId="2" xfId="0" applyNumberFormat="1" applyFont="1" applyFill="1" applyBorder="1" applyAlignment="1" applyProtection="1">
      <alignment vertical="center" wrapText="1"/>
      <protection/>
    </xf>
    <xf numFmtId="41" fontId="28" fillId="4" borderId="3" xfId="0" applyNumberFormat="1" applyFont="1" applyFill="1" applyBorder="1" applyAlignment="1" applyProtection="1">
      <alignment horizontal="center" vertical="center" wrapText="1"/>
      <protection/>
    </xf>
    <xf numFmtId="41" fontId="28" fillId="5" borderId="3" xfId="0" applyNumberFormat="1" applyFont="1" applyFill="1" applyBorder="1" applyAlignment="1" applyProtection="1">
      <alignment vertical="center" wrapText="1"/>
      <protection/>
    </xf>
    <xf numFmtId="41" fontId="26" fillId="0" borderId="0" xfId="0" applyNumberFormat="1" applyFont="1" applyFill="1" applyBorder="1" applyAlignment="1" applyProtection="1">
      <alignment horizontal="center" vertical="center" wrapText="1"/>
      <protection/>
    </xf>
    <xf numFmtId="41" fontId="26" fillId="0" borderId="29" xfId="0" applyNumberFormat="1" applyFont="1" applyFill="1" applyBorder="1" applyAlignment="1" applyProtection="1">
      <alignment horizontal="center" vertical="center" wrapText="1" shrinkToFit="1"/>
      <protection/>
    </xf>
    <xf numFmtId="41" fontId="26" fillId="0" borderId="16" xfId="0" applyNumberFormat="1" applyFont="1" applyFill="1" applyBorder="1" applyAlignment="1" applyProtection="1">
      <alignment horizontal="center" vertical="center" wrapText="1" shrinkToFit="1"/>
      <protection/>
    </xf>
    <xf numFmtId="41" fontId="26" fillId="0" borderId="36" xfId="0" applyNumberFormat="1" applyFont="1" applyFill="1" applyBorder="1" applyAlignment="1" applyProtection="1">
      <alignment horizontal="center" vertical="center" wrapText="1" shrinkToFit="1"/>
      <protection/>
    </xf>
    <xf numFmtId="41" fontId="26" fillId="4" borderId="36" xfId="0" applyNumberFormat="1" applyFont="1" applyFill="1" applyBorder="1" applyAlignment="1" applyProtection="1">
      <alignment horizontal="center" vertical="center" wrapText="1" shrinkToFit="1"/>
      <protection/>
    </xf>
    <xf numFmtId="41" fontId="26" fillId="4" borderId="17" xfId="0" applyNumberFormat="1" applyFont="1" applyFill="1" applyBorder="1" applyAlignment="1" applyProtection="1">
      <alignment horizontal="center" vertical="center" wrapText="1" shrinkToFit="1"/>
      <protection/>
    </xf>
    <xf numFmtId="41" fontId="26" fillId="0" borderId="0" xfId="0" applyNumberFormat="1" applyFont="1" applyFill="1" applyAlignment="1" applyProtection="1">
      <alignment horizontal="center" vertical="center" wrapText="1"/>
      <protection/>
    </xf>
    <xf numFmtId="41" fontId="26" fillId="4" borderId="4" xfId="0" applyNumberFormat="1" applyFont="1" applyFill="1" applyBorder="1" applyAlignment="1" applyProtection="1">
      <alignment horizontal="center" vertical="center" wrapText="1"/>
      <protection/>
    </xf>
    <xf numFmtId="41" fontId="26" fillId="5" borderId="4" xfId="0" applyNumberFormat="1" applyFont="1" applyFill="1" applyBorder="1" applyAlignment="1" applyProtection="1">
      <alignment vertical="center" wrapText="1"/>
      <protection/>
    </xf>
    <xf numFmtId="41" fontId="16" fillId="0" borderId="37" xfId="0" applyNumberFormat="1" applyFont="1" applyFill="1" applyBorder="1" applyAlignment="1" applyProtection="1">
      <alignment/>
      <protection/>
    </xf>
    <xf numFmtId="41" fontId="16" fillId="0" borderId="25" xfId="0" applyNumberFormat="1" applyFont="1" applyFill="1" applyBorder="1" applyAlignment="1" applyProtection="1">
      <alignment shrinkToFit="1"/>
      <protection/>
    </xf>
    <xf numFmtId="41" fontId="16" fillId="0" borderId="7" xfId="0" applyNumberFormat="1" applyFont="1" applyFill="1" applyBorder="1" applyAlignment="1" applyProtection="1">
      <alignment shrinkToFit="1"/>
      <protection/>
    </xf>
    <xf numFmtId="41" fontId="16" fillId="0" borderId="37" xfId="0" applyNumberFormat="1" applyFont="1" applyFill="1" applyBorder="1" applyAlignment="1" applyProtection="1">
      <alignment shrinkToFit="1"/>
      <protection/>
    </xf>
    <xf numFmtId="41" fontId="16" fillId="4" borderId="37" xfId="0" applyNumberFormat="1" applyFont="1" applyFill="1" applyBorder="1" applyAlignment="1" applyProtection="1">
      <alignment shrinkToFit="1"/>
      <protection/>
    </xf>
    <xf numFmtId="41" fontId="16" fillId="4" borderId="8" xfId="0" applyNumberFormat="1" applyFont="1" applyFill="1" applyBorder="1" applyAlignment="1" applyProtection="1">
      <alignment shrinkToFit="1"/>
      <protection/>
    </xf>
    <xf numFmtId="41" fontId="16" fillId="4" borderId="38" xfId="0" applyNumberFormat="1" applyFont="1" applyFill="1" applyBorder="1" applyAlignment="1" applyProtection="1">
      <alignment vertical="top" wrapText="1" shrinkToFit="1"/>
      <protection/>
    </xf>
    <xf numFmtId="41" fontId="16" fillId="4" borderId="25" xfId="0" applyNumberFormat="1" applyFont="1" applyFill="1" applyBorder="1" applyAlignment="1" applyProtection="1">
      <alignment horizontal="center" vertical="top" wrapText="1" shrinkToFit="1"/>
      <protection/>
    </xf>
    <xf numFmtId="41" fontId="16" fillId="4" borderId="7" xfId="0" applyNumberFormat="1" applyFont="1" applyFill="1" applyBorder="1" applyAlignment="1" applyProtection="1">
      <alignment horizontal="center" vertical="top" wrapText="1" shrinkToFit="1"/>
      <protection/>
    </xf>
    <xf numFmtId="41" fontId="16" fillId="4" borderId="8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33" xfId="0" applyNumberFormat="1" applyFont="1" applyFill="1" applyBorder="1" applyAlignment="1" applyProtection="1">
      <alignment vertical="top" wrapText="1" shrinkToFit="1"/>
      <protection/>
    </xf>
    <xf numFmtId="41" fontId="16" fillId="0" borderId="39" xfId="0" applyNumberFormat="1" applyFont="1" applyFill="1" applyBorder="1" applyAlignment="1" applyProtection="1">
      <alignment/>
      <protection/>
    </xf>
    <xf numFmtId="41" fontId="16" fillId="0" borderId="26" xfId="0" applyNumberFormat="1" applyFont="1" applyFill="1" applyBorder="1" applyAlignment="1" applyProtection="1">
      <alignment shrinkToFit="1"/>
      <protection/>
    </xf>
    <xf numFmtId="41" fontId="16" fillId="0" borderId="10" xfId="0" applyNumberFormat="1" applyFont="1" applyFill="1" applyBorder="1" applyAlignment="1" applyProtection="1">
      <alignment shrinkToFit="1"/>
      <protection/>
    </xf>
    <xf numFmtId="41" fontId="16" fillId="0" borderId="39" xfId="0" applyNumberFormat="1" applyFont="1" applyFill="1" applyBorder="1" applyAlignment="1" applyProtection="1">
      <alignment shrinkToFit="1"/>
      <protection/>
    </xf>
    <xf numFmtId="41" fontId="16" fillId="4" borderId="39" xfId="0" applyNumberFormat="1" applyFont="1" applyFill="1" applyBorder="1" applyAlignment="1" applyProtection="1">
      <alignment shrinkToFit="1"/>
      <protection/>
    </xf>
    <xf numFmtId="41" fontId="16" fillId="4" borderId="11" xfId="0" applyNumberFormat="1" applyFont="1" applyFill="1" applyBorder="1" applyAlignment="1" applyProtection="1">
      <alignment shrinkToFit="1"/>
      <protection/>
    </xf>
    <xf numFmtId="41" fontId="16" fillId="4" borderId="40" xfId="0" applyNumberFormat="1" applyFont="1" applyFill="1" applyBorder="1" applyAlignment="1" applyProtection="1">
      <alignment vertical="top" wrapText="1" shrinkToFit="1"/>
      <protection/>
    </xf>
    <xf numFmtId="41" fontId="16" fillId="4" borderId="26" xfId="0" applyNumberFormat="1" applyFont="1" applyFill="1" applyBorder="1" applyAlignment="1" applyProtection="1">
      <alignment horizontal="center" vertical="top" wrapText="1" shrinkToFit="1"/>
      <protection/>
    </xf>
    <xf numFmtId="41" fontId="16" fillId="4" borderId="10" xfId="0" applyNumberFormat="1" applyFont="1" applyFill="1" applyBorder="1" applyAlignment="1" applyProtection="1">
      <alignment horizontal="center" vertical="top" wrapText="1" shrinkToFit="1"/>
      <protection/>
    </xf>
    <xf numFmtId="41" fontId="16" fillId="4" borderId="11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34" xfId="0" applyNumberFormat="1" applyFont="1" applyFill="1" applyBorder="1" applyAlignment="1" applyProtection="1">
      <alignment vertical="top" wrapText="1" shrinkToFit="1"/>
      <protection/>
    </xf>
    <xf numFmtId="41" fontId="16" fillId="4" borderId="41" xfId="0" applyNumberFormat="1" applyFont="1" applyFill="1" applyBorder="1" applyAlignment="1" applyProtection="1">
      <alignment vertical="top" wrapText="1" shrinkToFit="1"/>
      <protection/>
    </xf>
    <xf numFmtId="41" fontId="16" fillId="4" borderId="32" xfId="0" applyNumberFormat="1" applyFont="1" applyFill="1" applyBorder="1" applyAlignment="1" applyProtection="1">
      <alignment horizontal="center" vertical="top" wrapText="1" shrinkToFit="1"/>
      <protection/>
    </xf>
    <xf numFmtId="41" fontId="16" fillId="4" borderId="20" xfId="0" applyNumberFormat="1" applyFont="1" applyFill="1" applyBorder="1" applyAlignment="1" applyProtection="1">
      <alignment horizontal="center" vertical="top" wrapText="1" shrinkToFit="1"/>
      <protection/>
    </xf>
    <xf numFmtId="41" fontId="16" fillId="4" borderId="21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42" xfId="0" applyNumberFormat="1" applyFont="1" applyFill="1" applyBorder="1" applyAlignment="1" applyProtection="1">
      <alignment vertical="top" wrapText="1" shrinkToFit="1"/>
      <protection/>
    </xf>
    <xf numFmtId="41" fontId="16" fillId="0" borderId="32" xfId="0" applyNumberFormat="1" applyFont="1" applyFill="1" applyBorder="1" applyAlignment="1" applyProtection="1">
      <alignment horizontal="center" vertical="top" wrapText="1" shrinkToFit="1"/>
      <protection/>
    </xf>
    <xf numFmtId="41" fontId="16" fillId="4" borderId="43" xfId="0" applyNumberFormat="1" applyFont="1" applyFill="1" applyBorder="1" applyAlignment="1" applyProtection="1">
      <alignment horizontal="center"/>
      <protection/>
    </xf>
    <xf numFmtId="41" fontId="16" fillId="4" borderId="27" xfId="0" applyNumberFormat="1" applyFont="1" applyFill="1" applyBorder="1" applyAlignment="1" applyProtection="1">
      <alignment horizontal="center" vertical="top" wrapText="1" shrinkToFit="1"/>
      <protection/>
    </xf>
    <xf numFmtId="41" fontId="16" fillId="4" borderId="23" xfId="0" applyNumberFormat="1" applyFont="1" applyFill="1" applyBorder="1" applyAlignment="1" applyProtection="1">
      <alignment horizontal="center" vertical="top" wrapText="1" shrinkToFit="1"/>
      <protection/>
    </xf>
    <xf numFmtId="41" fontId="16" fillId="4" borderId="24" xfId="0" applyNumberFormat="1" applyFont="1" applyFill="1" applyBorder="1" applyAlignment="1" applyProtection="1">
      <alignment horizontal="center" vertical="top" wrapText="1" shrinkToFit="1"/>
      <protection/>
    </xf>
    <xf numFmtId="41" fontId="16" fillId="2" borderId="5" xfId="0" applyNumberFormat="1" applyFont="1" applyFill="1" applyBorder="1" applyAlignment="1" applyProtection="1">
      <alignment horizontal="center"/>
      <protection/>
    </xf>
    <xf numFmtId="41" fontId="16" fillId="0" borderId="36" xfId="0" applyNumberFormat="1" applyFont="1" applyFill="1" applyBorder="1" applyAlignment="1" applyProtection="1">
      <alignment/>
      <protection/>
    </xf>
    <xf numFmtId="41" fontId="16" fillId="0" borderId="29" xfId="0" applyNumberFormat="1" applyFont="1" applyFill="1" applyBorder="1" applyAlignment="1" applyProtection="1">
      <alignment shrinkToFit="1"/>
      <protection/>
    </xf>
    <xf numFmtId="41" fontId="16" fillId="0" borderId="16" xfId="0" applyNumberFormat="1" applyFont="1" applyFill="1" applyBorder="1" applyAlignment="1" applyProtection="1">
      <alignment shrinkToFit="1"/>
      <protection/>
    </xf>
    <xf numFmtId="41" fontId="16" fillId="0" borderId="36" xfId="0" applyNumberFormat="1" applyFont="1" applyFill="1" applyBorder="1" applyAlignment="1" applyProtection="1">
      <alignment shrinkToFit="1"/>
      <protection/>
    </xf>
    <xf numFmtId="41" fontId="16" fillId="4" borderId="36" xfId="0" applyNumberFormat="1" applyFont="1" applyFill="1" applyBorder="1" applyAlignment="1" applyProtection="1">
      <alignment shrinkToFit="1"/>
      <protection/>
    </xf>
    <xf numFmtId="41" fontId="16" fillId="4" borderId="17" xfId="0" applyNumberFormat="1" applyFont="1" applyFill="1" applyBorder="1" applyAlignment="1" applyProtection="1">
      <alignment shrinkToFit="1"/>
      <protection/>
    </xf>
    <xf numFmtId="41" fontId="16" fillId="4" borderId="44" xfId="0" applyNumberFormat="1" applyFont="1" applyFill="1" applyBorder="1" applyAlignment="1" applyProtection="1">
      <alignment vertical="top" wrapText="1" shrinkToFit="1"/>
      <protection/>
    </xf>
    <xf numFmtId="41" fontId="16" fillId="4" borderId="28" xfId="0" applyNumberFormat="1" applyFont="1" applyFill="1" applyBorder="1" applyAlignment="1" applyProtection="1">
      <alignment horizontal="center" vertical="top" wrapText="1" shrinkToFit="1"/>
      <protection/>
    </xf>
    <xf numFmtId="41" fontId="16" fillId="4" borderId="13" xfId="0" applyNumberFormat="1" applyFont="1" applyFill="1" applyBorder="1" applyAlignment="1" applyProtection="1">
      <alignment horizontal="center" vertical="top" wrapText="1" shrinkToFit="1"/>
      <protection/>
    </xf>
    <xf numFmtId="41" fontId="16" fillId="4" borderId="14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45" xfId="0" applyNumberFormat="1" applyFont="1" applyFill="1" applyBorder="1" applyAlignment="1" applyProtection="1">
      <alignment vertical="top" wrapText="1" shrinkToFit="1"/>
      <protection/>
    </xf>
    <xf numFmtId="41" fontId="16" fillId="0" borderId="46" xfId="0" applyNumberFormat="1" applyFont="1" applyFill="1" applyBorder="1" applyAlignment="1" applyProtection="1">
      <alignment/>
      <protection/>
    </xf>
    <xf numFmtId="41" fontId="16" fillId="0" borderId="28" xfId="0" applyNumberFormat="1" applyFont="1" applyFill="1" applyBorder="1" applyAlignment="1" applyProtection="1">
      <alignment shrinkToFit="1"/>
      <protection/>
    </xf>
    <xf numFmtId="41" fontId="16" fillId="0" borderId="13" xfId="0" applyNumberFormat="1" applyFont="1" applyFill="1" applyBorder="1" applyAlignment="1" applyProtection="1">
      <alignment shrinkToFit="1"/>
      <protection/>
    </xf>
    <xf numFmtId="41" fontId="16" fillId="0" borderId="46" xfId="0" applyNumberFormat="1" applyFont="1" applyFill="1" applyBorder="1" applyAlignment="1" applyProtection="1">
      <alignment shrinkToFit="1"/>
      <protection/>
    </xf>
    <xf numFmtId="41" fontId="16" fillId="4" borderId="46" xfId="0" applyNumberFormat="1" applyFont="1" applyFill="1" applyBorder="1" applyAlignment="1" applyProtection="1">
      <alignment shrinkToFit="1"/>
      <protection/>
    </xf>
    <xf numFmtId="41" fontId="16" fillId="4" borderId="40" xfId="0" applyNumberFormat="1" applyFont="1" applyFill="1" applyBorder="1" applyAlignment="1" applyProtection="1">
      <alignment vertical="top"/>
      <protection/>
    </xf>
    <xf numFmtId="41" fontId="16" fillId="0" borderId="34" xfId="0" applyNumberFormat="1" applyFont="1" applyFill="1" applyBorder="1" applyAlignment="1" applyProtection="1">
      <alignment vertical="top"/>
      <protection/>
    </xf>
    <xf numFmtId="41" fontId="16" fillId="0" borderId="35" xfId="0" applyNumberFormat="1" applyFont="1" applyFill="1" applyBorder="1" applyAlignment="1" applyProtection="1">
      <alignment vertical="top" wrapText="1" shrinkToFit="1"/>
      <protection/>
    </xf>
    <xf numFmtId="41" fontId="16" fillId="3" borderId="36" xfId="0" applyNumberFormat="1" applyFont="1" applyFill="1" applyBorder="1" applyAlignment="1" applyProtection="1">
      <alignment/>
      <protection/>
    </xf>
    <xf numFmtId="41" fontId="16" fillId="3" borderId="29" xfId="0" applyNumberFormat="1" applyFont="1" applyFill="1" applyBorder="1" applyAlignment="1" applyProtection="1">
      <alignment shrinkToFit="1"/>
      <protection/>
    </xf>
    <xf numFmtId="41" fontId="16" fillId="3" borderId="16" xfId="0" applyNumberFormat="1" applyFont="1" applyFill="1" applyBorder="1" applyAlignment="1" applyProtection="1">
      <alignment shrinkToFit="1"/>
      <protection/>
    </xf>
    <xf numFmtId="41" fontId="16" fillId="3" borderId="36" xfId="0" applyNumberFormat="1" applyFont="1" applyFill="1" applyBorder="1" applyAlignment="1" applyProtection="1">
      <alignment shrinkToFit="1"/>
      <protection/>
    </xf>
    <xf numFmtId="41" fontId="16" fillId="4" borderId="43" xfId="0" applyNumberFormat="1" applyFont="1" applyFill="1" applyBorder="1" applyAlignment="1" applyProtection="1">
      <alignment horizontal="center" vertical="top" wrapText="1" shrinkToFit="1"/>
      <protection/>
    </xf>
    <xf numFmtId="41" fontId="16" fillId="2" borderId="4" xfId="0" applyNumberFormat="1" applyFont="1" applyFill="1" applyBorder="1" applyAlignment="1" applyProtection="1">
      <alignment horizontal="center" vertical="top" wrapText="1" shrinkToFit="1"/>
      <protection/>
    </xf>
    <xf numFmtId="41" fontId="16" fillId="4" borderId="47" xfId="0" applyNumberFormat="1" applyFont="1" applyFill="1" applyBorder="1" applyAlignment="1" applyProtection="1">
      <alignment horizontal="center" vertical="top" wrapText="1" shrinkToFit="1"/>
      <protection/>
    </xf>
    <xf numFmtId="41" fontId="16" fillId="4" borderId="30" xfId="0" applyNumberFormat="1" applyFont="1" applyFill="1" applyBorder="1" applyAlignment="1" applyProtection="1">
      <alignment horizontal="center" vertical="top" wrapText="1" shrinkToFit="1"/>
      <protection/>
    </xf>
    <xf numFmtId="41" fontId="16" fillId="4" borderId="31" xfId="0" applyNumberFormat="1" applyFont="1" applyFill="1" applyBorder="1" applyAlignment="1" applyProtection="1">
      <alignment horizontal="center" vertical="top" wrapText="1" shrinkToFit="1"/>
      <protection/>
    </xf>
    <xf numFmtId="41" fontId="16" fillId="4" borderId="48" xfId="0" applyNumberFormat="1" applyFont="1" applyFill="1" applyBorder="1" applyAlignment="1" applyProtection="1">
      <alignment horizontal="center" vertical="top" wrapText="1" shrinkToFit="1"/>
      <protection/>
    </xf>
    <xf numFmtId="41" fontId="16" fillId="2" borderId="4" xfId="0" applyNumberFormat="1" applyFont="1" applyFill="1" applyBorder="1" applyAlignment="1" applyProtection="1">
      <alignment horizontal="center"/>
      <protection/>
    </xf>
    <xf numFmtId="41" fontId="16" fillId="0" borderId="0" xfId="0" applyNumberFormat="1" applyFont="1" applyFill="1" applyBorder="1" applyAlignment="1" applyProtection="1">
      <alignment/>
      <protection locked="0"/>
    </xf>
    <xf numFmtId="41" fontId="16" fillId="0" borderId="25" xfId="0" applyNumberFormat="1" applyFont="1" applyFill="1" applyBorder="1" applyAlignment="1" applyProtection="1">
      <alignment shrinkToFit="1"/>
      <protection locked="0"/>
    </xf>
    <xf numFmtId="41" fontId="16" fillId="0" borderId="7" xfId="0" applyNumberFormat="1" applyFont="1" applyFill="1" applyBorder="1" applyAlignment="1" applyProtection="1">
      <alignment shrinkToFit="1"/>
      <protection locked="0"/>
    </xf>
    <xf numFmtId="41" fontId="16" fillId="0" borderId="0" xfId="0" applyNumberFormat="1" applyFont="1" applyFill="1" applyAlignment="1" applyProtection="1">
      <alignment/>
      <protection locked="0"/>
    </xf>
    <xf numFmtId="41" fontId="16" fillId="4" borderId="0" xfId="0" applyNumberFormat="1" applyFont="1" applyFill="1" applyAlignment="1" applyProtection="1">
      <alignment vertical="top" wrapText="1" shrinkToFit="1"/>
      <protection locked="0"/>
    </xf>
    <xf numFmtId="41" fontId="16" fillId="4" borderId="0" xfId="0" applyNumberFormat="1" applyFont="1" applyFill="1" applyAlignment="1" applyProtection="1">
      <alignment/>
      <protection locked="0"/>
    </xf>
    <xf numFmtId="41" fontId="16" fillId="0" borderId="0" xfId="0" applyNumberFormat="1" applyFont="1" applyFill="1" applyAlignment="1" applyProtection="1">
      <alignment/>
      <protection locked="0"/>
    </xf>
    <xf numFmtId="41" fontId="16" fillId="0" borderId="26" xfId="0" applyNumberFormat="1" applyFont="1" applyFill="1" applyBorder="1" applyAlignment="1" applyProtection="1">
      <alignment shrinkToFit="1"/>
      <protection locked="0"/>
    </xf>
    <xf numFmtId="41" fontId="16" fillId="0" borderId="10" xfId="0" applyNumberFormat="1" applyFont="1" applyFill="1" applyBorder="1" applyAlignment="1" applyProtection="1">
      <alignment shrinkToFit="1"/>
      <protection locked="0"/>
    </xf>
    <xf numFmtId="41" fontId="16" fillId="0" borderId="29" xfId="0" applyNumberFormat="1" applyFont="1" applyFill="1" applyBorder="1" applyAlignment="1" applyProtection="1">
      <alignment shrinkToFit="1"/>
      <protection locked="0"/>
    </xf>
    <xf numFmtId="41" fontId="16" fillId="0" borderId="16" xfId="0" applyNumberFormat="1" applyFont="1" applyFill="1" applyBorder="1" applyAlignment="1" applyProtection="1">
      <alignment shrinkToFit="1"/>
      <protection locked="0"/>
    </xf>
    <xf numFmtId="41" fontId="16" fillId="0" borderId="28" xfId="0" applyNumberFormat="1" applyFont="1" applyFill="1" applyBorder="1" applyAlignment="1" applyProtection="1">
      <alignment shrinkToFit="1"/>
      <protection locked="0"/>
    </xf>
    <xf numFmtId="41" fontId="16" fillId="0" borderId="13" xfId="0" applyNumberFormat="1" applyFont="1" applyFill="1" applyBorder="1" applyAlignment="1" applyProtection="1">
      <alignment shrinkToFit="1"/>
      <protection locked="0"/>
    </xf>
    <xf numFmtId="41" fontId="16" fillId="0" borderId="0" xfId="0" applyNumberFormat="1" applyFont="1" applyFill="1" applyBorder="1" applyAlignment="1" applyProtection="1">
      <alignment vertical="top"/>
      <protection/>
    </xf>
    <xf numFmtId="41" fontId="16" fillId="4" borderId="49" xfId="0" applyNumberFormat="1" applyFont="1" applyFill="1" applyBorder="1" applyAlignment="1" applyProtection="1">
      <alignment horizontal="center" vertical="top" wrapText="1" shrinkToFit="1"/>
      <protection/>
    </xf>
    <xf numFmtId="41" fontId="16" fillId="4" borderId="27" xfId="0" applyNumberFormat="1" applyFont="1" applyFill="1" applyBorder="1" applyAlignment="1" applyProtection="1">
      <alignment shrinkToFit="1"/>
      <protection/>
    </xf>
    <xf numFmtId="41" fontId="16" fillId="4" borderId="23" xfId="0" applyNumberFormat="1" applyFont="1" applyFill="1" applyBorder="1" applyAlignment="1" applyProtection="1">
      <alignment shrinkToFit="1"/>
      <protection/>
    </xf>
    <xf numFmtId="41" fontId="16" fillId="4" borderId="50" xfId="0" applyNumberFormat="1" applyFont="1" applyFill="1" applyBorder="1" applyAlignment="1" applyProtection="1">
      <alignment shrinkToFit="1"/>
      <protection/>
    </xf>
    <xf numFmtId="41" fontId="16" fillId="2" borderId="36" xfId="0" applyNumberFormat="1" applyFont="1" applyFill="1" applyBorder="1" applyAlignment="1" applyProtection="1">
      <alignment/>
      <protection/>
    </xf>
    <xf numFmtId="41" fontId="16" fillId="2" borderId="29" xfId="0" applyNumberFormat="1" applyFont="1" applyFill="1" applyBorder="1" applyAlignment="1" applyProtection="1">
      <alignment shrinkToFit="1"/>
      <protection/>
    </xf>
    <xf numFmtId="41" fontId="16" fillId="2" borderId="16" xfId="0" applyNumberFormat="1" applyFont="1" applyFill="1" applyBorder="1" applyAlignment="1" applyProtection="1">
      <alignment shrinkToFit="1"/>
      <protection/>
    </xf>
    <xf numFmtId="41" fontId="16" fillId="2" borderId="36" xfId="0" applyNumberFormat="1" applyFont="1" applyFill="1" applyBorder="1" applyAlignment="1" applyProtection="1">
      <alignment shrinkToFit="1"/>
      <protection/>
    </xf>
    <xf numFmtId="41" fontId="16" fillId="3" borderId="30" xfId="0" applyNumberFormat="1" applyFont="1" applyFill="1" applyBorder="1" applyAlignment="1" applyProtection="1">
      <alignment shrinkToFit="1"/>
      <protection/>
    </xf>
    <xf numFmtId="41" fontId="16" fillId="3" borderId="31" xfId="0" applyNumberFormat="1" applyFont="1" applyFill="1" applyBorder="1" applyAlignment="1" applyProtection="1">
      <alignment shrinkToFit="1"/>
      <protection/>
    </xf>
    <xf numFmtId="41" fontId="16" fillId="3" borderId="51" xfId="0" applyNumberFormat="1" applyFont="1" applyFill="1" applyBorder="1" applyAlignment="1" applyProtection="1">
      <alignment shrinkToFit="1"/>
      <protection/>
    </xf>
    <xf numFmtId="41" fontId="16" fillId="2" borderId="52" xfId="0" applyNumberFormat="1" applyFont="1" applyFill="1" applyBorder="1" applyAlignment="1" applyProtection="1">
      <alignment/>
      <protection/>
    </xf>
    <xf numFmtId="41" fontId="16" fillId="2" borderId="32" xfId="0" applyNumberFormat="1" applyFont="1" applyFill="1" applyBorder="1" applyAlignment="1" applyProtection="1">
      <alignment shrinkToFit="1"/>
      <protection/>
    </xf>
    <xf numFmtId="41" fontId="16" fillId="2" borderId="20" xfId="0" applyNumberFormat="1" applyFont="1" applyFill="1" applyBorder="1" applyAlignment="1" applyProtection="1">
      <alignment shrinkToFit="1"/>
      <protection/>
    </xf>
    <xf numFmtId="41" fontId="16" fillId="2" borderId="52" xfId="0" applyNumberFormat="1" applyFont="1" applyFill="1" applyBorder="1" applyAlignment="1" applyProtection="1">
      <alignment shrinkToFit="1"/>
      <protection/>
    </xf>
    <xf numFmtId="41" fontId="16" fillId="3" borderId="27" xfId="0" applyNumberFormat="1" applyFont="1" applyFill="1" applyBorder="1" applyAlignment="1" applyProtection="1">
      <alignment shrinkToFit="1"/>
      <protection/>
    </xf>
    <xf numFmtId="41" fontId="16" fillId="3" borderId="23" xfId="0" applyNumberFormat="1" applyFont="1" applyFill="1" applyBorder="1" applyAlignment="1" applyProtection="1">
      <alignment shrinkToFit="1"/>
      <protection/>
    </xf>
    <xf numFmtId="41" fontId="16" fillId="3" borderId="50" xfId="0" applyNumberFormat="1" applyFont="1" applyFill="1" applyBorder="1" applyAlignment="1" applyProtection="1">
      <alignment shrinkToFit="1"/>
      <protection/>
    </xf>
    <xf numFmtId="41" fontId="16" fillId="0" borderId="0" xfId="0" applyNumberFormat="1" applyFont="1" applyFill="1" applyAlignment="1" applyProtection="1">
      <alignment horizontal="center"/>
      <protection/>
    </xf>
    <xf numFmtId="41" fontId="16" fillId="4" borderId="0" xfId="0" applyNumberFormat="1" applyFont="1" applyFill="1" applyAlignment="1" applyProtection="1">
      <alignment horizontal="center" vertical="top" wrapText="1" shrinkToFit="1"/>
      <protection/>
    </xf>
    <xf numFmtId="41" fontId="16" fillId="4" borderId="0" xfId="0" applyNumberFormat="1" applyFont="1" applyFill="1" applyAlignment="1" applyProtection="1">
      <alignment horizontal="center"/>
      <protection/>
    </xf>
    <xf numFmtId="41" fontId="16" fillId="0" borderId="6" xfId="0" applyNumberFormat="1" applyFont="1" applyFill="1" applyBorder="1" applyAlignment="1" applyProtection="1">
      <alignment shrinkToFit="1"/>
      <protection/>
    </xf>
    <xf numFmtId="41" fontId="16" fillId="0" borderId="8" xfId="0" applyNumberFormat="1" applyFont="1" applyFill="1" applyBorder="1" applyAlignment="1" applyProtection="1">
      <alignment shrinkToFit="1"/>
      <protection/>
    </xf>
    <xf numFmtId="41" fontId="16" fillId="0" borderId="9" xfId="0" applyNumberFormat="1" applyFont="1" applyFill="1" applyBorder="1" applyAlignment="1" applyProtection="1">
      <alignment shrinkToFit="1"/>
      <protection/>
    </xf>
    <xf numFmtId="41" fontId="16" fillId="0" borderId="11" xfId="0" applyNumberFormat="1" applyFont="1" applyFill="1" applyBorder="1" applyAlignment="1" applyProtection="1">
      <alignment shrinkToFit="1"/>
      <protection/>
    </xf>
    <xf numFmtId="41" fontId="16" fillId="0" borderId="0" xfId="0" applyNumberFormat="1" applyFont="1" applyFill="1" applyBorder="1" applyAlignment="1" applyProtection="1">
      <alignment horizontal="center"/>
      <protection/>
    </xf>
    <xf numFmtId="41" fontId="16" fillId="0" borderId="15" xfId="0" applyNumberFormat="1" applyFont="1" applyFill="1" applyBorder="1" applyAlignment="1" applyProtection="1">
      <alignment shrinkToFit="1"/>
      <protection/>
    </xf>
    <xf numFmtId="41" fontId="16" fillId="0" borderId="17" xfId="0" applyNumberFormat="1" applyFont="1" applyFill="1" applyBorder="1" applyAlignment="1" applyProtection="1">
      <alignment shrinkToFit="1"/>
      <protection/>
    </xf>
    <xf numFmtId="41" fontId="16" fillId="2" borderId="18" xfId="0" applyNumberFormat="1" applyFont="1" applyFill="1" applyBorder="1" applyAlignment="1" applyProtection="1">
      <alignment shrinkToFit="1"/>
      <protection/>
    </xf>
    <xf numFmtId="41" fontId="16" fillId="2" borderId="48" xfId="0" applyNumberFormat="1" applyFont="1" applyFill="1" applyBorder="1" applyAlignment="1" applyProtection="1">
      <alignment shrinkToFit="1"/>
      <protection/>
    </xf>
    <xf numFmtId="41" fontId="16" fillId="2" borderId="30" xfId="0" applyNumberFormat="1" applyFont="1" applyFill="1" applyBorder="1" applyAlignment="1" applyProtection="1">
      <alignment shrinkToFit="1"/>
      <protection/>
    </xf>
    <xf numFmtId="41" fontId="16" fillId="2" borderId="31" xfId="0" applyNumberFormat="1" applyFont="1" applyFill="1" applyBorder="1" applyAlignment="1" applyProtection="1">
      <alignment shrinkToFit="1"/>
      <protection/>
    </xf>
    <xf numFmtId="41" fontId="16" fillId="0" borderId="0" xfId="0" applyNumberFormat="1" applyFont="1" applyFill="1" applyAlignment="1" applyProtection="1">
      <alignment horizontal="center"/>
      <protection locked="0"/>
    </xf>
    <xf numFmtId="41" fontId="16" fillId="0" borderId="0" xfId="0" applyNumberFormat="1" applyFont="1" applyFill="1" applyAlignment="1" applyProtection="1">
      <alignment shrinkToFit="1"/>
      <protection locked="0"/>
    </xf>
    <xf numFmtId="41" fontId="16" fillId="0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Alignment="1" applyProtection="1">
      <alignment vertical="top"/>
      <protection/>
    </xf>
    <xf numFmtId="0" fontId="16" fillId="0" borderId="0" xfId="0" applyNumberFormat="1" applyFont="1" applyFill="1" applyAlignment="1" applyProtection="1">
      <alignment vertical="top" wrapText="1" shrinkToFit="1"/>
      <protection/>
    </xf>
    <xf numFmtId="0" fontId="16" fillId="0" borderId="0" xfId="0" applyNumberFormat="1" applyFont="1" applyFill="1" applyAlignment="1" applyProtection="1">
      <alignment vertical="top" wrapText="1" shrinkToFit="1"/>
      <protection locked="0"/>
    </xf>
    <xf numFmtId="182" fontId="26" fillId="0" borderId="29" xfId="0" applyNumberFormat="1" applyFont="1" applyFill="1" applyBorder="1" applyAlignment="1" applyProtection="1">
      <alignment horizontal="center" vertical="center" wrapText="1" shrinkToFit="1"/>
      <protection/>
    </xf>
    <xf numFmtId="182" fontId="26" fillId="0" borderId="16" xfId="0" applyNumberFormat="1" applyFont="1" applyFill="1" applyBorder="1" applyAlignment="1" applyProtection="1">
      <alignment horizontal="center" vertical="center" wrapText="1" shrinkToFit="1"/>
      <protection/>
    </xf>
    <xf numFmtId="182" fontId="16" fillId="0" borderId="28" xfId="0" applyNumberFormat="1" applyFont="1" applyFill="1" applyBorder="1" applyAlignment="1" applyProtection="1">
      <alignment shrinkToFit="1"/>
      <protection/>
    </xf>
    <xf numFmtId="182" fontId="16" fillId="0" borderId="13" xfId="0" applyNumberFormat="1" applyFont="1" applyFill="1" applyBorder="1" applyAlignment="1" applyProtection="1">
      <alignment shrinkToFit="1"/>
      <protection/>
    </xf>
    <xf numFmtId="41" fontId="32" fillId="0" borderId="0" xfId="0" applyNumberFormat="1" applyFont="1" applyFill="1" applyAlignment="1" applyProtection="1">
      <alignment/>
      <protection/>
    </xf>
    <xf numFmtId="41" fontId="16" fillId="0" borderId="11" xfId="0" applyNumberFormat="1" applyFont="1" applyFill="1" applyBorder="1" applyAlignment="1" applyProtection="1">
      <alignment horizontal="right" vertical="top" wrapText="1" shrinkToFit="1"/>
      <protection/>
    </xf>
    <xf numFmtId="41" fontId="16" fillId="0" borderId="21" xfId="0" applyNumberFormat="1" applyFont="1" applyFill="1" applyBorder="1" applyAlignment="1" applyProtection="1">
      <alignment horizontal="right" vertical="top" wrapText="1" shrinkToFit="1"/>
      <protection/>
    </xf>
    <xf numFmtId="41" fontId="16" fillId="2" borderId="24" xfId="0" applyNumberFormat="1" applyFont="1" applyFill="1" applyBorder="1" applyAlignment="1" applyProtection="1">
      <alignment horizontal="right" vertical="top" wrapText="1" shrinkToFit="1"/>
      <protection/>
    </xf>
    <xf numFmtId="41" fontId="16" fillId="0" borderId="14" xfId="0" applyNumberFormat="1" applyFont="1" applyFill="1" applyBorder="1" applyAlignment="1" applyProtection="1">
      <alignment horizontal="right" vertical="top" wrapText="1" shrinkToFit="1"/>
      <protection/>
    </xf>
    <xf numFmtId="41" fontId="16" fillId="0" borderId="17" xfId="0" applyNumberFormat="1" applyFont="1" applyFill="1" applyBorder="1" applyAlignment="1" applyProtection="1">
      <alignment horizontal="right" vertical="top" wrapText="1" shrinkToFit="1"/>
      <protection/>
    </xf>
    <xf numFmtId="41" fontId="16" fillId="0" borderId="8" xfId="0" applyNumberFormat="1" applyFont="1" applyFill="1" applyBorder="1" applyAlignment="1" applyProtection="1">
      <alignment horizontal="right" vertical="top" wrapText="1" shrinkToFit="1"/>
      <protection/>
    </xf>
    <xf numFmtId="41" fontId="16" fillId="0" borderId="0" xfId="0" applyNumberFormat="1" applyFont="1" applyFill="1" applyAlignment="1" applyProtection="1">
      <alignment horizontal="left" shrinkToFit="1"/>
      <protection/>
    </xf>
    <xf numFmtId="41" fontId="28" fillId="0" borderId="0" xfId="0" applyNumberFormat="1" applyFont="1" applyFill="1" applyAlignment="1" applyProtection="1">
      <alignment horizontal="left" vertical="center" shrinkToFit="1"/>
      <protection/>
    </xf>
    <xf numFmtId="41" fontId="26" fillId="0" borderId="0" xfId="0" applyNumberFormat="1" applyFont="1" applyFill="1" applyAlignment="1" applyProtection="1">
      <alignment horizontal="left" vertical="center" shrinkToFit="1"/>
      <protection/>
    </xf>
    <xf numFmtId="41" fontId="16" fillId="0" borderId="3" xfId="0" applyNumberFormat="1" applyFont="1" applyFill="1" applyBorder="1" applyAlignment="1" applyProtection="1">
      <alignment horizontal="left" shrinkToFit="1"/>
      <protection/>
    </xf>
    <xf numFmtId="41" fontId="16" fillId="0" borderId="0" xfId="0" applyNumberFormat="1" applyFont="1" applyFill="1" applyAlignment="1" applyProtection="1">
      <alignment horizontal="left" shrinkToFit="1"/>
      <protection locked="0"/>
    </xf>
    <xf numFmtId="41" fontId="16" fillId="0" borderId="0" xfId="0" applyNumberFormat="1" applyFont="1" applyFill="1" applyAlignment="1" applyProtection="1">
      <alignment horizontal="center" shrinkToFit="1"/>
      <protection/>
    </xf>
    <xf numFmtId="0" fontId="16" fillId="0" borderId="48" xfId="0" applyNumberFormat="1" applyFont="1" applyFill="1" applyBorder="1" applyAlignment="1" applyProtection="1">
      <alignment horizontal="center" shrinkToFi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27" xfId="0" applyNumberFormat="1" applyFont="1" applyFill="1" applyBorder="1" applyAlignment="1" applyProtection="1">
      <alignment horizontal="center" shrinkToFit="1"/>
      <protection/>
    </xf>
    <xf numFmtId="0" fontId="16" fillId="0" borderId="23" xfId="0" applyNumberFormat="1" applyFont="1" applyFill="1" applyBorder="1" applyAlignment="1" applyProtection="1">
      <alignment horizontal="center" shrinkToFit="1"/>
      <protection/>
    </xf>
    <xf numFmtId="0" fontId="16" fillId="0" borderId="50" xfId="0" applyNumberFormat="1" applyFont="1" applyFill="1" applyBorder="1" applyAlignment="1" applyProtection="1">
      <alignment horizontal="center" shrinkToFit="1"/>
      <protection/>
    </xf>
    <xf numFmtId="0" fontId="16" fillId="4" borderId="50" xfId="0" applyNumberFormat="1" applyFont="1" applyFill="1" applyBorder="1" applyAlignment="1" applyProtection="1">
      <alignment horizontal="center" shrinkToFit="1"/>
      <protection/>
    </xf>
    <xf numFmtId="0" fontId="16" fillId="0" borderId="0" xfId="0" applyNumberFormat="1" applyFont="1" applyFill="1" applyAlignment="1" applyProtection="1">
      <alignment/>
      <protection/>
    </xf>
    <xf numFmtId="0" fontId="16" fillId="4" borderId="0" xfId="0" applyNumberFormat="1" applyFont="1" applyFill="1" applyAlignment="1" applyProtection="1">
      <alignment vertical="top" wrapText="1" shrinkToFit="1"/>
      <protection locked="0"/>
    </xf>
    <xf numFmtId="0" fontId="16" fillId="4" borderId="0" xfId="0" applyNumberFormat="1" applyFont="1" applyFill="1" applyAlignment="1" applyProtection="1">
      <alignment/>
      <protection locked="0"/>
    </xf>
    <xf numFmtId="0" fontId="16" fillId="0" borderId="0" xfId="0" applyNumberFormat="1" applyFont="1" applyFill="1" applyAlignment="1" applyProtection="1">
      <alignment horizontal="left" shrinkToFit="1"/>
      <protection locked="0"/>
    </xf>
    <xf numFmtId="0" fontId="16" fillId="0" borderId="0" xfId="0" applyNumberFormat="1" applyFont="1" applyFill="1" applyAlignment="1" applyProtection="1">
      <alignment/>
      <protection locked="0"/>
    </xf>
    <xf numFmtId="0" fontId="16" fillId="0" borderId="0" xfId="0" applyNumberFormat="1" applyFont="1" applyFill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6" fillId="0" borderId="18" xfId="0" applyNumberFormat="1" applyFont="1" applyFill="1" applyBorder="1" applyAlignment="1" applyProtection="1">
      <alignment horizontal="center" shrinkToFit="1"/>
      <protection/>
    </xf>
    <xf numFmtId="0" fontId="16" fillId="0" borderId="30" xfId="0" applyNumberFormat="1" applyFont="1" applyFill="1" applyBorder="1" applyAlignment="1" applyProtection="1">
      <alignment horizontal="center" shrinkToFit="1"/>
      <protection/>
    </xf>
    <xf numFmtId="0" fontId="16" fillId="0" borderId="31" xfId="0" applyNumberFormat="1" applyFont="1" applyFill="1" applyBorder="1" applyAlignment="1" applyProtection="1">
      <alignment horizontal="center" shrinkToFit="1"/>
      <protection/>
    </xf>
    <xf numFmtId="0" fontId="16" fillId="4" borderId="48" xfId="0" applyNumberFormat="1" applyFont="1" applyFill="1" applyBorder="1" applyAlignment="1" applyProtection="1">
      <alignment horizontal="center" shrinkToFit="1"/>
      <protection/>
    </xf>
    <xf numFmtId="41" fontId="16" fillId="0" borderId="53" xfId="0" applyNumberFormat="1" applyFont="1" applyFill="1" applyBorder="1" applyAlignment="1" applyProtection="1">
      <alignment/>
      <protection/>
    </xf>
    <xf numFmtId="41" fontId="16" fillId="0" borderId="54" xfId="0" applyNumberFormat="1" applyFont="1" applyFill="1" applyBorder="1" applyAlignment="1" applyProtection="1">
      <alignment/>
      <protection/>
    </xf>
    <xf numFmtId="41" fontId="16" fillId="0" borderId="55" xfId="0" applyNumberFormat="1" applyFont="1" applyFill="1" applyBorder="1" applyAlignment="1" applyProtection="1">
      <alignment/>
      <protection/>
    </xf>
    <xf numFmtId="41" fontId="16" fillId="2" borderId="54" xfId="0" applyNumberFormat="1" applyFont="1" applyFill="1" applyBorder="1" applyAlignment="1" applyProtection="1">
      <alignment/>
      <protection/>
    </xf>
    <xf numFmtId="41" fontId="16" fillId="2" borderId="56" xfId="0" applyNumberFormat="1" applyFont="1" applyFill="1" applyBorder="1" applyAlignment="1" applyProtection="1">
      <alignment/>
      <protection/>
    </xf>
    <xf numFmtId="41" fontId="16" fillId="0" borderId="0" xfId="0" applyNumberFormat="1" applyFont="1" applyFill="1" applyAlignment="1" applyProtection="1">
      <alignment vertical="center"/>
      <protection/>
    </xf>
    <xf numFmtId="182" fontId="16" fillId="0" borderId="0" xfId="16" applyNumberFormat="1" applyFont="1" applyFill="1" applyAlignment="1" applyProtection="1">
      <alignment horizontal="right" shrinkToFit="1"/>
      <protection/>
    </xf>
    <xf numFmtId="182" fontId="16" fillId="0" borderId="33" xfId="16" applyNumberFormat="1" applyFont="1" applyFill="1" applyBorder="1" applyAlignment="1" applyProtection="1">
      <alignment horizontal="right" shrinkToFit="1"/>
      <protection/>
    </xf>
    <xf numFmtId="182" fontId="16" fillId="0" borderId="34" xfId="16" applyNumberFormat="1" applyFont="1" applyFill="1" applyBorder="1" applyAlignment="1" applyProtection="1">
      <alignment horizontal="right" shrinkToFit="1"/>
      <protection/>
    </xf>
    <xf numFmtId="182" fontId="16" fillId="0" borderId="35" xfId="16" applyNumberFormat="1" applyFont="1" applyFill="1" applyBorder="1" applyAlignment="1" applyProtection="1">
      <alignment horizontal="right" shrinkToFit="1"/>
      <protection/>
    </xf>
    <xf numFmtId="182" fontId="16" fillId="0" borderId="45" xfId="16" applyNumberFormat="1" applyFont="1" applyFill="1" applyBorder="1" applyAlignment="1" applyProtection="1">
      <alignment horizontal="right" shrinkToFit="1"/>
      <protection/>
    </xf>
    <xf numFmtId="182" fontId="16" fillId="3" borderId="35" xfId="16" applyNumberFormat="1" applyFont="1" applyFill="1" applyBorder="1" applyAlignment="1" applyProtection="1">
      <alignment horizontal="right" shrinkToFit="1"/>
      <protection/>
    </xf>
    <xf numFmtId="182" fontId="16" fillId="4" borderId="5" xfId="16" applyNumberFormat="1" applyFont="1" applyFill="1" applyBorder="1" applyAlignment="1" applyProtection="1">
      <alignment horizontal="right" shrinkToFit="1"/>
      <protection/>
    </xf>
    <xf numFmtId="182" fontId="16" fillId="2" borderId="35" xfId="16" applyNumberFormat="1" applyFont="1" applyFill="1" applyBorder="1" applyAlignment="1" applyProtection="1">
      <alignment horizontal="right" shrinkToFit="1"/>
      <protection/>
    </xf>
    <xf numFmtId="182" fontId="16" fillId="3" borderId="4" xfId="16" applyNumberFormat="1" applyFont="1" applyFill="1" applyBorder="1" applyAlignment="1" applyProtection="1">
      <alignment horizontal="right" shrinkToFit="1"/>
      <protection/>
    </xf>
    <xf numFmtId="182" fontId="16" fillId="2" borderId="42" xfId="16" applyNumberFormat="1" applyFont="1" applyFill="1" applyBorder="1" applyAlignment="1" applyProtection="1">
      <alignment horizontal="right" shrinkToFit="1"/>
      <protection/>
    </xf>
    <xf numFmtId="182" fontId="16" fillId="3" borderId="5" xfId="16" applyNumberFormat="1" applyFont="1" applyFill="1" applyBorder="1" applyAlignment="1" applyProtection="1">
      <alignment horizontal="right" shrinkToFit="1"/>
      <protection/>
    </xf>
    <xf numFmtId="182" fontId="16" fillId="0" borderId="5" xfId="16" applyNumberFormat="1" applyFont="1" applyFill="1" applyBorder="1" applyAlignment="1" applyProtection="1">
      <alignment horizontal="center" shrinkToFit="1"/>
      <protection/>
    </xf>
    <xf numFmtId="182" fontId="16" fillId="0" borderId="57" xfId="16" applyNumberFormat="1" applyFont="1" applyFill="1" applyBorder="1" applyAlignment="1" applyProtection="1">
      <alignment horizontal="right" shrinkToFit="1"/>
      <protection/>
    </xf>
    <xf numFmtId="182" fontId="16" fillId="0" borderId="58" xfId="16" applyNumberFormat="1" applyFont="1" applyFill="1" applyBorder="1" applyAlignment="1" applyProtection="1">
      <alignment horizontal="right" shrinkToFit="1"/>
      <protection/>
    </xf>
    <xf numFmtId="182" fontId="16" fillId="0" borderId="59" xfId="16" applyNumberFormat="1" applyFont="1" applyFill="1" applyBorder="1" applyAlignment="1" applyProtection="1">
      <alignment horizontal="right" shrinkToFit="1"/>
      <protection/>
    </xf>
    <xf numFmtId="182" fontId="16" fillId="2" borderId="60" xfId="16" applyNumberFormat="1" applyFont="1" applyFill="1" applyBorder="1" applyAlignment="1" applyProtection="1">
      <alignment horizontal="right" shrinkToFit="1"/>
      <protection/>
    </xf>
    <xf numFmtId="182" fontId="16" fillId="0" borderId="60" xfId="16" applyNumberFormat="1" applyFont="1" applyFill="1" applyBorder="1" applyAlignment="1" applyProtection="1">
      <alignment horizontal="center" shrinkToFit="1"/>
      <protection/>
    </xf>
    <xf numFmtId="182" fontId="16" fillId="0" borderId="0" xfId="16" applyNumberFormat="1" applyFont="1" applyFill="1" applyAlignment="1" applyProtection="1">
      <alignment horizontal="right" shrinkToFit="1"/>
      <protection locked="0"/>
    </xf>
    <xf numFmtId="0" fontId="35" fillId="0" borderId="0" xfId="0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vertical="top" wrapText="1"/>
    </xf>
    <xf numFmtId="3" fontId="0" fillId="0" borderId="0" xfId="0" applyNumberFormat="1" applyAlignment="1">
      <alignment/>
    </xf>
    <xf numFmtId="41" fontId="31" fillId="0" borderId="44" xfId="0" applyNumberFormat="1" applyFont="1" applyFill="1" applyBorder="1" applyAlignment="1" applyProtection="1">
      <alignment horizontal="center" vertical="center"/>
      <protection/>
    </xf>
    <xf numFmtId="41" fontId="31" fillId="0" borderId="40" xfId="0" applyNumberFormat="1" applyFont="1" applyFill="1" applyBorder="1" applyAlignment="1" applyProtection="1">
      <alignment horizontal="center" vertical="center"/>
      <protection/>
    </xf>
    <xf numFmtId="41" fontId="31" fillId="2" borderId="61" xfId="0" applyNumberFormat="1" applyFont="1" applyFill="1" applyBorder="1" applyAlignment="1" applyProtection="1">
      <alignment horizontal="center" vertical="center"/>
      <protection/>
    </xf>
    <xf numFmtId="41" fontId="16" fillId="0" borderId="38" xfId="0" applyNumberFormat="1" applyFont="1" applyFill="1" applyBorder="1" applyAlignment="1" applyProtection="1">
      <alignment horizontal="center" vertical="center"/>
      <protection/>
    </xf>
    <xf numFmtId="41" fontId="31" fillId="0" borderId="61" xfId="0" applyNumberFormat="1" applyFont="1" applyFill="1" applyBorder="1" applyAlignment="1" applyProtection="1">
      <alignment horizontal="center" vertical="center"/>
      <protection/>
    </xf>
    <xf numFmtId="41" fontId="30" fillId="0" borderId="0" xfId="0" applyNumberFormat="1" applyFont="1" applyFill="1" applyAlignment="1" applyProtection="1">
      <alignment vertical="center"/>
      <protection/>
    </xf>
    <xf numFmtId="41" fontId="30" fillId="0" borderId="0" xfId="0" applyNumberFormat="1" applyFont="1" applyFill="1" applyAlignment="1" applyProtection="1">
      <alignment horizontal="center" vertical="center"/>
      <protection/>
    </xf>
    <xf numFmtId="41" fontId="16" fillId="0" borderId="40" xfId="0" applyNumberFormat="1" applyFont="1" applyFill="1" applyBorder="1" applyAlignment="1" applyProtection="1">
      <alignment horizontal="center" vertical="center"/>
      <protection/>
    </xf>
    <xf numFmtId="41" fontId="16" fillId="0" borderId="26" xfId="0" applyNumberFormat="1" applyFont="1" applyFill="1" applyBorder="1" applyAlignment="1" applyProtection="1">
      <alignment vertical="center"/>
      <protection/>
    </xf>
    <xf numFmtId="41" fontId="16" fillId="0" borderId="10" xfId="0" applyNumberFormat="1" applyFont="1" applyFill="1" applyBorder="1" applyAlignment="1" applyProtection="1">
      <alignment vertical="center"/>
      <protection/>
    </xf>
    <xf numFmtId="41" fontId="16" fillId="0" borderId="11" xfId="0" applyNumberFormat="1" applyFont="1" applyFill="1" applyBorder="1" applyAlignment="1" applyProtection="1">
      <alignment vertical="center"/>
      <protection/>
    </xf>
    <xf numFmtId="41" fontId="16" fillId="0" borderId="61" xfId="0" applyNumberFormat="1" applyFont="1" applyFill="1" applyBorder="1" applyAlignment="1" applyProtection="1">
      <alignment horizontal="center" vertical="center"/>
      <protection/>
    </xf>
    <xf numFmtId="41" fontId="16" fillId="0" borderId="29" xfId="0" applyNumberFormat="1" applyFont="1" applyFill="1" applyBorder="1" applyAlignment="1" applyProtection="1">
      <alignment horizontal="center" vertical="center"/>
      <protection/>
    </xf>
    <xf numFmtId="41" fontId="16" fillId="0" borderId="16" xfId="0" applyNumberFormat="1" applyFont="1" applyFill="1" applyBorder="1" applyAlignment="1" applyProtection="1">
      <alignment horizontal="center" vertical="center"/>
      <protection/>
    </xf>
    <xf numFmtId="41" fontId="16" fillId="0" borderId="17" xfId="0" applyNumberFormat="1" applyFont="1" applyFill="1" applyBorder="1" applyAlignment="1" applyProtection="1">
      <alignment horizontal="center" vertical="center"/>
      <protection/>
    </xf>
    <xf numFmtId="41" fontId="16" fillId="5" borderId="15" xfId="0" applyNumberFormat="1" applyFont="1" applyFill="1" applyBorder="1" applyAlignment="1" applyProtection="1">
      <alignment horizontal="center" vertical="center"/>
      <protection/>
    </xf>
    <xf numFmtId="41" fontId="16" fillId="5" borderId="16" xfId="0" applyNumberFormat="1" applyFont="1" applyFill="1" applyBorder="1" applyAlignment="1" applyProtection="1">
      <alignment horizontal="center" vertical="center"/>
      <protection/>
    </xf>
    <xf numFmtId="41" fontId="16" fillId="0" borderId="36" xfId="0" applyNumberFormat="1" applyFont="1" applyFill="1" applyBorder="1" applyAlignment="1" applyProtection="1">
      <alignment horizontal="center" vertical="center"/>
      <protection/>
    </xf>
    <xf numFmtId="41" fontId="16" fillId="5" borderId="29" xfId="0" applyNumberFormat="1" applyFont="1" applyFill="1" applyBorder="1" applyAlignment="1" applyProtection="1">
      <alignment horizontal="center" vertical="center"/>
      <protection/>
    </xf>
    <xf numFmtId="41" fontId="16" fillId="0" borderId="28" xfId="0" applyNumberFormat="1" applyFont="1" applyFill="1" applyBorder="1" applyAlignment="1" applyProtection="1">
      <alignment vertical="center"/>
      <protection/>
    </xf>
    <xf numFmtId="41" fontId="16" fillId="0" borderId="13" xfId="0" applyNumberFormat="1" applyFont="1" applyFill="1" applyBorder="1" applyAlignment="1" applyProtection="1">
      <alignment vertical="center"/>
      <protection/>
    </xf>
    <xf numFmtId="41" fontId="16" fillId="0" borderId="14" xfId="0" applyNumberFormat="1" applyFont="1" applyFill="1" applyBorder="1" applyAlignment="1" applyProtection="1">
      <alignment vertical="center"/>
      <protection/>
    </xf>
    <xf numFmtId="41" fontId="16" fillId="5" borderId="12" xfId="0" applyNumberFormat="1" applyFont="1" applyFill="1" applyBorder="1" applyAlignment="1" applyProtection="1">
      <alignment vertical="center"/>
      <protection locked="0"/>
    </xf>
    <xf numFmtId="41" fontId="16" fillId="5" borderId="13" xfId="0" applyNumberFormat="1" applyFont="1" applyFill="1" applyBorder="1" applyAlignment="1" applyProtection="1">
      <alignment vertical="center"/>
      <protection locked="0"/>
    </xf>
    <xf numFmtId="41" fontId="16" fillId="0" borderId="46" xfId="0" applyNumberFormat="1" applyFont="1" applyFill="1" applyBorder="1" applyAlignment="1" applyProtection="1">
      <alignment vertical="center"/>
      <protection/>
    </xf>
    <xf numFmtId="41" fontId="16" fillId="5" borderId="28" xfId="0" applyNumberFormat="1" applyFont="1" applyFill="1" applyBorder="1" applyAlignment="1" applyProtection="1">
      <alignment vertical="center"/>
      <protection locked="0"/>
    </xf>
    <xf numFmtId="41" fontId="16" fillId="0" borderId="45" xfId="0" applyNumberFormat="1" applyFont="1" applyFill="1" applyBorder="1" applyAlignment="1" applyProtection="1">
      <alignment vertical="center"/>
      <protection/>
    </xf>
    <xf numFmtId="41" fontId="16" fillId="5" borderId="9" xfId="0" applyNumberFormat="1" applyFont="1" applyFill="1" applyBorder="1" applyAlignment="1" applyProtection="1">
      <alignment vertical="center"/>
      <protection locked="0"/>
    </xf>
    <xf numFmtId="41" fontId="16" fillId="5" borderId="10" xfId="0" applyNumberFormat="1" applyFont="1" applyFill="1" applyBorder="1" applyAlignment="1" applyProtection="1">
      <alignment vertical="center"/>
      <protection locked="0"/>
    </xf>
    <xf numFmtId="41" fontId="16" fillId="0" borderId="39" xfId="0" applyNumberFormat="1" applyFont="1" applyFill="1" applyBorder="1" applyAlignment="1" applyProtection="1">
      <alignment vertical="center"/>
      <protection/>
    </xf>
    <xf numFmtId="41" fontId="16" fillId="5" borderId="26" xfId="0" applyNumberFormat="1" applyFont="1" applyFill="1" applyBorder="1" applyAlignment="1" applyProtection="1">
      <alignment vertical="center"/>
      <protection locked="0"/>
    </xf>
    <xf numFmtId="41" fontId="16" fillId="0" borderId="34" xfId="0" applyNumberFormat="1" applyFont="1" applyFill="1" applyBorder="1" applyAlignment="1" applyProtection="1">
      <alignment vertical="center"/>
      <protection/>
    </xf>
    <xf numFmtId="41" fontId="16" fillId="2" borderId="29" xfId="0" applyNumberFormat="1" applyFont="1" applyFill="1" applyBorder="1" applyAlignment="1" applyProtection="1">
      <alignment vertical="center"/>
      <protection/>
    </xf>
    <xf numFmtId="41" fontId="16" fillId="2" borderId="16" xfId="0" applyNumberFormat="1" applyFont="1" applyFill="1" applyBorder="1" applyAlignment="1" applyProtection="1">
      <alignment vertical="center"/>
      <protection/>
    </xf>
    <xf numFmtId="41" fontId="16" fillId="2" borderId="17" xfId="0" applyNumberFormat="1" applyFont="1" applyFill="1" applyBorder="1" applyAlignment="1" applyProtection="1">
      <alignment vertical="center"/>
      <protection/>
    </xf>
    <xf numFmtId="41" fontId="16" fillId="2" borderId="15" xfId="0" applyNumberFormat="1" applyFont="1" applyFill="1" applyBorder="1" applyAlignment="1" applyProtection="1">
      <alignment vertical="center"/>
      <protection/>
    </xf>
    <xf numFmtId="41" fontId="16" fillId="2" borderId="36" xfId="0" applyNumberFormat="1" applyFont="1" applyFill="1" applyBorder="1" applyAlignment="1" applyProtection="1">
      <alignment vertical="center"/>
      <protection/>
    </xf>
    <xf numFmtId="41" fontId="16" fillId="2" borderId="35" xfId="0" applyNumberFormat="1" applyFont="1" applyFill="1" applyBorder="1" applyAlignment="1" applyProtection="1">
      <alignment vertical="center"/>
      <protection/>
    </xf>
    <xf numFmtId="41" fontId="16" fillId="0" borderId="30" xfId="0" applyNumberFormat="1" applyFont="1" applyFill="1" applyBorder="1" applyAlignment="1" applyProtection="1">
      <alignment vertical="center"/>
      <protection/>
    </xf>
    <xf numFmtId="41" fontId="16" fillId="0" borderId="16" xfId="0" applyNumberFormat="1" applyFont="1" applyFill="1" applyBorder="1" applyAlignment="1" applyProtection="1">
      <alignment vertical="center"/>
      <protection/>
    </xf>
    <xf numFmtId="41" fontId="16" fillId="0" borderId="17" xfId="0" applyNumberFormat="1" applyFont="1" applyFill="1" applyBorder="1" applyAlignment="1" applyProtection="1">
      <alignment vertical="center"/>
      <protection/>
    </xf>
    <xf numFmtId="41" fontId="16" fillId="5" borderId="15" xfId="0" applyNumberFormat="1" applyFont="1" applyFill="1" applyBorder="1" applyAlignment="1" applyProtection="1">
      <alignment vertical="center"/>
      <protection locked="0"/>
    </xf>
    <xf numFmtId="41" fontId="16" fillId="5" borderId="16" xfId="0" applyNumberFormat="1" applyFont="1" applyFill="1" applyBorder="1" applyAlignment="1" applyProtection="1">
      <alignment vertical="center"/>
      <protection locked="0"/>
    </xf>
    <xf numFmtId="41" fontId="16" fillId="0" borderId="36" xfId="0" applyNumberFormat="1" applyFont="1" applyFill="1" applyBorder="1" applyAlignment="1" applyProtection="1">
      <alignment vertical="center"/>
      <protection/>
    </xf>
    <xf numFmtId="41" fontId="16" fillId="5" borderId="29" xfId="0" applyNumberFormat="1" applyFont="1" applyFill="1" applyBorder="1" applyAlignment="1" applyProtection="1">
      <alignment vertical="center"/>
      <protection locked="0"/>
    </xf>
    <xf numFmtId="41" fontId="16" fillId="0" borderId="29" xfId="0" applyNumberFormat="1" applyFont="1" applyFill="1" applyBorder="1" applyAlignment="1" applyProtection="1">
      <alignment vertical="center"/>
      <protection/>
    </xf>
    <xf numFmtId="41" fontId="16" fillId="0" borderId="35" xfId="0" applyNumberFormat="1" applyFont="1" applyFill="1" applyBorder="1" applyAlignment="1" applyProtection="1">
      <alignment vertical="center"/>
      <protection/>
    </xf>
    <xf numFmtId="41" fontId="16" fillId="2" borderId="47" xfId="0" applyNumberFormat="1" applyFont="1" applyFill="1" applyBorder="1" applyAlignment="1" applyProtection="1">
      <alignment horizontal="center" vertical="center"/>
      <protection/>
    </xf>
    <xf numFmtId="41" fontId="16" fillId="2" borderId="30" xfId="0" applyNumberFormat="1" applyFont="1" applyFill="1" applyBorder="1" applyAlignment="1" applyProtection="1">
      <alignment vertical="center"/>
      <protection/>
    </xf>
    <xf numFmtId="41" fontId="16" fillId="2" borderId="31" xfId="0" applyNumberFormat="1" applyFont="1" applyFill="1" applyBorder="1" applyAlignment="1" applyProtection="1">
      <alignment vertical="center"/>
      <protection/>
    </xf>
    <xf numFmtId="41" fontId="16" fillId="2" borderId="48" xfId="0" applyNumberFormat="1" applyFont="1" applyFill="1" applyBorder="1" applyAlignment="1" applyProtection="1">
      <alignment vertical="center"/>
      <protection/>
    </xf>
    <xf numFmtId="41" fontId="16" fillId="2" borderId="18" xfId="0" applyNumberFormat="1" applyFont="1" applyFill="1" applyBorder="1" applyAlignment="1" applyProtection="1">
      <alignment vertical="center"/>
      <protection/>
    </xf>
    <xf numFmtId="41" fontId="16" fillId="2" borderId="51" xfId="0" applyNumberFormat="1" applyFont="1" applyFill="1" applyBorder="1" applyAlignment="1" applyProtection="1">
      <alignment vertical="center"/>
      <protection/>
    </xf>
    <xf numFmtId="41" fontId="16" fillId="2" borderId="4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Alignment="1" applyProtection="1">
      <alignment horizontal="center" vertical="center" shrinkToFit="1"/>
      <protection/>
    </xf>
    <xf numFmtId="0" fontId="16" fillId="0" borderId="0" xfId="0" applyNumberFormat="1" applyFont="1" applyFill="1" applyAlignment="1" applyProtection="1">
      <alignment horizontal="center" vertical="center" shrinkToFit="1"/>
      <protection/>
    </xf>
    <xf numFmtId="0" fontId="16" fillId="0" borderId="62" xfId="0" applyNumberFormat="1" applyFont="1" applyFill="1" applyBorder="1" applyAlignment="1" applyProtection="1">
      <alignment horizontal="center" vertical="center" shrinkToFit="1"/>
      <protection/>
    </xf>
    <xf numFmtId="0" fontId="16" fillId="0" borderId="58" xfId="0" applyNumberFormat="1" applyFont="1" applyFill="1" applyBorder="1" applyAlignment="1" applyProtection="1">
      <alignment horizontal="center" vertical="center" shrinkToFit="1"/>
      <protection/>
    </xf>
    <xf numFmtId="0" fontId="16" fillId="2" borderId="59" xfId="0" applyNumberFormat="1" applyFont="1" applyFill="1" applyBorder="1" applyAlignment="1" applyProtection="1">
      <alignment vertical="center" shrinkToFit="1"/>
      <protection/>
    </xf>
    <xf numFmtId="0" fontId="16" fillId="0" borderId="59" xfId="0" applyNumberFormat="1" applyFont="1" applyFill="1" applyBorder="1" applyAlignment="1" applyProtection="1">
      <alignment horizontal="center" vertical="center" shrinkToFit="1"/>
      <protection/>
    </xf>
    <xf numFmtId="0" fontId="16" fillId="2" borderId="60" xfId="0" applyNumberFormat="1" applyFont="1" applyFill="1" applyBorder="1" applyAlignment="1" applyProtection="1">
      <alignment vertical="center" shrinkToFit="1"/>
      <protection/>
    </xf>
    <xf numFmtId="182" fontId="16" fillId="0" borderId="0" xfId="0" applyNumberFormat="1" applyFont="1" applyFill="1" applyBorder="1" applyAlignment="1" applyProtection="1">
      <alignment vertical="center"/>
      <protection/>
    </xf>
    <xf numFmtId="182" fontId="16" fillId="0" borderId="45" xfId="0" applyNumberFormat="1" applyFont="1" applyFill="1" applyBorder="1" applyAlignment="1" applyProtection="1">
      <alignment vertical="center"/>
      <protection/>
    </xf>
    <xf numFmtId="182" fontId="16" fillId="0" borderId="34" xfId="0" applyNumberFormat="1" applyFont="1" applyFill="1" applyBorder="1" applyAlignment="1" applyProtection="1">
      <alignment vertical="center"/>
      <protection/>
    </xf>
    <xf numFmtId="182" fontId="16" fillId="2" borderId="35" xfId="0" applyNumberFormat="1" applyFont="1" applyFill="1" applyBorder="1" applyAlignment="1" applyProtection="1">
      <alignment vertical="center"/>
      <protection/>
    </xf>
    <xf numFmtId="182" fontId="16" fillId="0" borderId="35" xfId="0" applyNumberFormat="1" applyFont="1" applyFill="1" applyBorder="1" applyAlignment="1" applyProtection="1">
      <alignment vertical="center"/>
      <protection/>
    </xf>
    <xf numFmtId="182" fontId="16" fillId="2" borderId="4" xfId="0" applyNumberFormat="1" applyFont="1" applyFill="1" applyBorder="1" applyAlignment="1" applyProtection="1">
      <alignment vertical="center"/>
      <protection/>
    </xf>
    <xf numFmtId="0" fontId="37" fillId="0" borderId="34" xfId="0" applyFont="1" applyBorder="1" applyAlignment="1">
      <alignment vertical="center" shrinkToFit="1"/>
    </xf>
    <xf numFmtId="0" fontId="37" fillId="0" borderId="35" xfId="0" applyFont="1" applyBorder="1" applyAlignment="1">
      <alignment vertical="center" shrinkToFit="1"/>
    </xf>
    <xf numFmtId="0" fontId="0" fillId="0" borderId="42" xfId="0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34" xfId="0" applyFont="1" applyBorder="1" applyAlignment="1">
      <alignment vertical="center"/>
    </xf>
    <xf numFmtId="0" fontId="37" fillId="0" borderId="35" xfId="0" applyFont="1" applyBorder="1" applyAlignment="1">
      <alignment vertical="center"/>
    </xf>
    <xf numFmtId="0" fontId="0" fillId="0" borderId="45" xfId="0" applyBorder="1" applyAlignment="1">
      <alignment vertical="center"/>
    </xf>
    <xf numFmtId="182" fontId="4" fillId="0" borderId="5" xfId="0" applyNumberFormat="1" applyFont="1" applyBorder="1" applyAlignment="1">
      <alignment horizontal="center" vertical="center"/>
    </xf>
    <xf numFmtId="41" fontId="16" fillId="0" borderId="33" xfId="0" applyNumberFormat="1" applyFont="1" applyFill="1" applyBorder="1" applyAlignment="1" applyProtection="1">
      <alignment horizontal="center" shrinkToFit="1"/>
      <protection/>
    </xf>
    <xf numFmtId="41" fontId="16" fillId="0" borderId="8" xfId="0" applyNumberFormat="1" applyFont="1" applyFill="1" applyBorder="1" applyAlignment="1" applyProtection="1">
      <alignment horizontal="center" shrinkToFit="1"/>
      <protection/>
    </xf>
    <xf numFmtId="41" fontId="16" fillId="0" borderId="34" xfId="0" applyNumberFormat="1" applyFont="1" applyFill="1" applyBorder="1" applyAlignment="1" applyProtection="1">
      <alignment horizontal="center" shrinkToFit="1"/>
      <protection/>
    </xf>
    <xf numFmtId="41" fontId="16" fillId="0" borderId="11" xfId="0" applyNumberFormat="1" applyFont="1" applyFill="1" applyBorder="1" applyAlignment="1" applyProtection="1">
      <alignment horizontal="center" shrinkToFit="1"/>
      <protection/>
    </xf>
    <xf numFmtId="41" fontId="16" fillId="0" borderId="35" xfId="0" applyNumberFormat="1" applyFont="1" applyFill="1" applyBorder="1" applyAlignment="1" applyProtection="1">
      <alignment horizontal="center" shrinkToFit="1"/>
      <protection/>
    </xf>
    <xf numFmtId="41" fontId="16" fillId="0" borderId="17" xfId="0" applyNumberFormat="1" applyFont="1" applyFill="1" applyBorder="1" applyAlignment="1" applyProtection="1">
      <alignment horizontal="center" shrinkToFit="1"/>
      <protection/>
    </xf>
    <xf numFmtId="41" fontId="16" fillId="0" borderId="45" xfId="0" applyNumberFormat="1" applyFont="1" applyFill="1" applyBorder="1" applyAlignment="1" applyProtection="1">
      <alignment horizontal="center" shrinkToFit="1"/>
      <protection/>
    </xf>
    <xf numFmtId="41" fontId="16" fillId="0" borderId="14" xfId="0" applyNumberFormat="1" applyFont="1" applyFill="1" applyBorder="1" applyAlignment="1" applyProtection="1">
      <alignment horizontal="center" shrinkToFit="1"/>
      <protection/>
    </xf>
    <xf numFmtId="41" fontId="16" fillId="3" borderId="35" xfId="0" applyNumberFormat="1" applyFont="1" applyFill="1" applyBorder="1" applyAlignment="1" applyProtection="1">
      <alignment horizontal="center" shrinkToFit="1"/>
      <protection/>
    </xf>
    <xf numFmtId="41" fontId="16" fillId="3" borderId="17" xfId="0" applyNumberFormat="1" applyFont="1" applyFill="1" applyBorder="1" applyAlignment="1" applyProtection="1">
      <alignment horizontal="center" shrinkToFit="1"/>
      <protection/>
    </xf>
    <xf numFmtId="41" fontId="16" fillId="4" borderId="5" xfId="0" applyNumberFormat="1" applyFont="1" applyFill="1" applyBorder="1" applyAlignment="1" applyProtection="1">
      <alignment horizontal="center" shrinkToFit="1"/>
      <protection/>
    </xf>
    <xf numFmtId="41" fontId="16" fillId="4" borderId="24" xfId="0" applyNumberFormat="1" applyFont="1" applyFill="1" applyBorder="1" applyAlignment="1" applyProtection="1">
      <alignment horizontal="center" shrinkToFit="1"/>
      <protection/>
    </xf>
    <xf numFmtId="41" fontId="16" fillId="2" borderId="35" xfId="0" applyNumberFormat="1" applyFont="1" applyFill="1" applyBorder="1" applyAlignment="1" applyProtection="1">
      <alignment horizontal="center" shrinkToFit="1"/>
      <protection/>
    </xf>
    <xf numFmtId="41" fontId="16" fillId="2" borderId="17" xfId="0" applyNumberFormat="1" applyFont="1" applyFill="1" applyBorder="1" applyAlignment="1" applyProtection="1">
      <alignment horizontal="center" shrinkToFit="1"/>
      <protection/>
    </xf>
    <xf numFmtId="41" fontId="16" fillId="3" borderId="4" xfId="0" applyNumberFormat="1" applyFont="1" applyFill="1" applyBorder="1" applyAlignment="1" applyProtection="1">
      <alignment horizontal="center" shrinkToFit="1"/>
      <protection/>
    </xf>
    <xf numFmtId="41" fontId="16" fillId="3" borderId="48" xfId="0" applyNumberFormat="1" applyFont="1" applyFill="1" applyBorder="1" applyAlignment="1" applyProtection="1">
      <alignment horizontal="center" shrinkToFit="1"/>
      <protection/>
    </xf>
    <xf numFmtId="41" fontId="16" fillId="2" borderId="42" xfId="0" applyNumberFormat="1" applyFont="1" applyFill="1" applyBorder="1" applyAlignment="1" applyProtection="1">
      <alignment horizontal="center" shrinkToFit="1"/>
      <protection/>
    </xf>
    <xf numFmtId="41" fontId="16" fillId="2" borderId="21" xfId="0" applyNumberFormat="1" applyFont="1" applyFill="1" applyBorder="1" applyAlignment="1" applyProtection="1">
      <alignment horizontal="center" shrinkToFit="1"/>
      <protection/>
    </xf>
    <xf numFmtId="41" fontId="16" fillId="3" borderId="5" xfId="0" applyNumberFormat="1" applyFont="1" applyFill="1" applyBorder="1" applyAlignment="1" applyProtection="1">
      <alignment horizontal="center" shrinkToFit="1"/>
      <protection/>
    </xf>
    <xf numFmtId="41" fontId="16" fillId="3" borderId="24" xfId="0" applyNumberFormat="1" applyFont="1" applyFill="1" applyBorder="1" applyAlignment="1" applyProtection="1">
      <alignment horizontal="center" shrinkToFit="1"/>
      <protection/>
    </xf>
    <xf numFmtId="41" fontId="16" fillId="6" borderId="33" xfId="0" applyNumberFormat="1" applyFont="1" applyFill="1" applyBorder="1" applyAlignment="1" applyProtection="1">
      <alignment horizontal="center" shrinkToFit="1"/>
      <protection/>
    </xf>
    <xf numFmtId="41" fontId="16" fillId="6" borderId="8" xfId="0" applyNumberFormat="1" applyFont="1" applyFill="1" applyBorder="1" applyAlignment="1" applyProtection="1">
      <alignment horizontal="center" shrinkToFit="1"/>
      <protection/>
    </xf>
    <xf numFmtId="41" fontId="16" fillId="6" borderId="34" xfId="0" applyNumberFormat="1" applyFont="1" applyFill="1" applyBorder="1" applyAlignment="1" applyProtection="1">
      <alignment horizontal="center" shrinkToFit="1"/>
      <protection/>
    </xf>
    <xf numFmtId="41" fontId="16" fillId="6" borderId="11" xfId="0" applyNumberFormat="1" applyFont="1" applyFill="1" applyBorder="1" applyAlignment="1" applyProtection="1">
      <alignment horizontal="center" shrinkToFit="1"/>
      <protection/>
    </xf>
    <xf numFmtId="41" fontId="16" fillId="6" borderId="35" xfId="0" applyNumberFormat="1" applyFont="1" applyFill="1" applyBorder="1" applyAlignment="1" applyProtection="1">
      <alignment horizontal="center" shrinkToFit="1"/>
      <protection/>
    </xf>
    <xf numFmtId="41" fontId="16" fillId="6" borderId="17" xfId="0" applyNumberFormat="1" applyFont="1" applyFill="1" applyBorder="1" applyAlignment="1" applyProtection="1">
      <alignment horizontal="center" shrinkToFit="1"/>
      <protection/>
    </xf>
    <xf numFmtId="41" fontId="16" fillId="2" borderId="4" xfId="0" applyNumberFormat="1" applyFont="1" applyFill="1" applyBorder="1" applyAlignment="1" applyProtection="1">
      <alignment horizontal="center" shrinkToFit="1"/>
      <protection/>
    </xf>
    <xf numFmtId="41" fontId="16" fillId="2" borderId="48" xfId="0" applyNumberFormat="1" applyFont="1" applyFill="1" applyBorder="1" applyAlignment="1" applyProtection="1">
      <alignment horizontal="center" shrinkToFit="1"/>
      <protection/>
    </xf>
    <xf numFmtId="181" fontId="16" fillId="0" borderId="0" xfId="0" applyNumberFormat="1" applyFont="1" applyFill="1" applyAlignment="1" applyProtection="1">
      <alignment/>
      <protection/>
    </xf>
    <xf numFmtId="181" fontId="16" fillId="0" borderId="25" xfId="0" applyNumberFormat="1" applyFont="1" applyFill="1" applyBorder="1" applyAlignment="1" applyProtection="1">
      <alignment shrinkToFit="1"/>
      <protection/>
    </xf>
    <xf numFmtId="181" fontId="16" fillId="0" borderId="38" xfId="0" applyNumberFormat="1" applyFont="1" applyFill="1" applyBorder="1" applyAlignment="1" applyProtection="1">
      <alignment shrinkToFit="1"/>
      <protection/>
    </xf>
    <xf numFmtId="181" fontId="16" fillId="0" borderId="26" xfId="0" applyNumberFormat="1" applyFont="1" applyFill="1" applyBorder="1" applyAlignment="1" applyProtection="1">
      <alignment shrinkToFit="1"/>
      <protection/>
    </xf>
    <xf numFmtId="181" fontId="16" fillId="0" borderId="40" xfId="0" applyNumberFormat="1" applyFont="1" applyFill="1" applyBorder="1" applyAlignment="1" applyProtection="1">
      <alignment shrinkToFit="1"/>
      <protection/>
    </xf>
    <xf numFmtId="181" fontId="16" fillId="0" borderId="29" xfId="0" applyNumberFormat="1" applyFont="1" applyFill="1" applyBorder="1" applyAlignment="1" applyProtection="1">
      <alignment shrinkToFit="1"/>
      <protection/>
    </xf>
    <xf numFmtId="181" fontId="16" fillId="0" borderId="61" xfId="0" applyNumberFormat="1" applyFont="1" applyFill="1" applyBorder="1" applyAlignment="1" applyProtection="1">
      <alignment shrinkToFit="1"/>
      <protection/>
    </xf>
    <xf numFmtId="181" fontId="16" fillId="0" borderId="28" xfId="0" applyNumberFormat="1" applyFont="1" applyFill="1" applyBorder="1" applyAlignment="1" applyProtection="1">
      <alignment shrinkToFit="1"/>
      <protection/>
    </xf>
    <xf numFmtId="181" fontId="16" fillId="0" borderId="44" xfId="0" applyNumberFormat="1" applyFont="1" applyFill="1" applyBorder="1" applyAlignment="1" applyProtection="1">
      <alignment shrinkToFit="1"/>
      <protection/>
    </xf>
    <xf numFmtId="181" fontId="16" fillId="3" borderId="35" xfId="16" applyNumberFormat="1" applyFont="1" applyFill="1" applyBorder="1" applyAlignment="1" applyProtection="1">
      <alignment horizontal="right" shrinkToFit="1"/>
      <protection/>
    </xf>
    <xf numFmtId="181" fontId="16" fillId="0" borderId="25" xfId="0" applyNumberFormat="1" applyFont="1" applyFill="1" applyBorder="1" applyAlignment="1" applyProtection="1">
      <alignment shrinkToFit="1"/>
      <protection locked="0"/>
    </xf>
    <xf numFmtId="181" fontId="16" fillId="0" borderId="38" xfId="0" applyNumberFormat="1" applyFont="1" applyFill="1" applyBorder="1" applyAlignment="1" applyProtection="1">
      <alignment shrinkToFit="1"/>
      <protection locked="0"/>
    </xf>
    <xf numFmtId="181" fontId="16" fillId="0" borderId="26" xfId="0" applyNumberFormat="1" applyFont="1" applyFill="1" applyBorder="1" applyAlignment="1" applyProtection="1">
      <alignment shrinkToFit="1"/>
      <protection locked="0"/>
    </xf>
    <xf numFmtId="181" fontId="16" fillId="0" borderId="40" xfId="0" applyNumberFormat="1" applyFont="1" applyFill="1" applyBorder="1" applyAlignment="1" applyProtection="1">
      <alignment shrinkToFit="1"/>
      <protection locked="0"/>
    </xf>
    <xf numFmtId="181" fontId="16" fillId="0" borderId="29" xfId="0" applyNumberFormat="1" applyFont="1" applyFill="1" applyBorder="1" applyAlignment="1" applyProtection="1">
      <alignment shrinkToFit="1"/>
      <protection locked="0"/>
    </xf>
    <xf numFmtId="181" fontId="16" fillId="0" borderId="61" xfId="0" applyNumberFormat="1" applyFont="1" applyFill="1" applyBorder="1" applyAlignment="1" applyProtection="1">
      <alignment shrinkToFit="1"/>
      <protection locked="0"/>
    </xf>
    <xf numFmtId="181" fontId="16" fillId="0" borderId="28" xfId="0" applyNumberFormat="1" applyFont="1" applyFill="1" applyBorder="1" applyAlignment="1" applyProtection="1">
      <alignment shrinkToFit="1"/>
      <protection locked="0"/>
    </xf>
    <xf numFmtId="181" fontId="16" fillId="0" borderId="44" xfId="0" applyNumberFormat="1" applyFont="1" applyFill="1" applyBorder="1" applyAlignment="1" applyProtection="1">
      <alignment shrinkToFit="1"/>
      <protection locked="0"/>
    </xf>
    <xf numFmtId="181" fontId="16" fillId="2" borderId="29" xfId="0" applyNumberFormat="1" applyFont="1" applyFill="1" applyBorder="1" applyAlignment="1" applyProtection="1">
      <alignment shrinkToFit="1"/>
      <protection/>
    </xf>
    <xf numFmtId="181" fontId="16" fillId="2" borderId="61" xfId="0" applyNumberFormat="1" applyFont="1" applyFill="1" applyBorder="1" applyAlignment="1" applyProtection="1">
      <alignment shrinkToFit="1"/>
      <protection/>
    </xf>
    <xf numFmtId="181" fontId="16" fillId="2" borderId="32" xfId="0" applyNumberFormat="1" applyFont="1" applyFill="1" applyBorder="1" applyAlignment="1" applyProtection="1">
      <alignment shrinkToFit="1"/>
      <protection/>
    </xf>
    <xf numFmtId="181" fontId="16" fillId="2" borderId="41" xfId="0" applyNumberFormat="1" applyFont="1" applyFill="1" applyBorder="1" applyAlignment="1" applyProtection="1">
      <alignment shrinkToFit="1"/>
      <protection/>
    </xf>
    <xf numFmtId="181" fontId="16" fillId="2" borderId="35" xfId="16" applyNumberFormat="1" applyFont="1" applyFill="1" applyBorder="1" applyAlignment="1" applyProtection="1">
      <alignment horizontal="right" shrinkToFit="1"/>
      <protection/>
    </xf>
    <xf numFmtId="181" fontId="16" fillId="0" borderId="18" xfId="0" applyNumberFormat="1" applyFont="1" applyFill="1" applyBorder="1" applyAlignment="1" applyProtection="1">
      <alignment horizontal="center" shrinkToFit="1"/>
      <protection/>
    </xf>
    <xf numFmtId="181" fontId="16" fillId="0" borderId="63" xfId="0" applyNumberFormat="1" applyFont="1" applyFill="1" applyBorder="1" applyAlignment="1" applyProtection="1">
      <alignment horizontal="center" shrinkToFit="1"/>
      <protection/>
    </xf>
    <xf numFmtId="181" fontId="16" fillId="0" borderId="0" xfId="0" applyNumberFormat="1" applyFont="1" applyFill="1" applyAlignment="1" applyProtection="1">
      <alignment/>
      <protection locked="0"/>
    </xf>
    <xf numFmtId="182" fontId="16" fillId="0" borderId="0" xfId="0" applyNumberFormat="1" applyFont="1" applyFill="1" applyAlignment="1" applyProtection="1">
      <alignment/>
      <protection/>
    </xf>
    <xf numFmtId="182" fontId="28" fillId="0" borderId="0" xfId="0" applyNumberFormat="1" applyFont="1" applyFill="1" applyAlignment="1" applyProtection="1">
      <alignment horizontal="center" vertical="center" wrapText="1"/>
      <protection/>
    </xf>
    <xf numFmtId="182" fontId="26" fillId="0" borderId="0" xfId="0" applyNumberFormat="1" applyFont="1" applyFill="1" applyAlignment="1" applyProtection="1">
      <alignment horizontal="center" vertical="center" wrapText="1"/>
      <protection/>
    </xf>
    <xf numFmtId="182" fontId="16" fillId="0" borderId="0" xfId="0" applyNumberFormat="1" applyFont="1" applyFill="1" applyAlignment="1" applyProtection="1">
      <alignment/>
      <protection locked="0"/>
    </xf>
    <xf numFmtId="182" fontId="16" fillId="0" borderId="0" xfId="0" applyNumberFormat="1" applyFont="1" applyFill="1" applyAlignment="1" applyProtection="1">
      <alignment horizontal="center"/>
      <protection locked="0"/>
    </xf>
    <xf numFmtId="182" fontId="39" fillId="0" borderId="0" xfId="0" applyNumberFormat="1" applyFont="1" applyFill="1" applyAlignment="1" applyProtection="1">
      <alignment/>
      <protection/>
    </xf>
    <xf numFmtId="3" fontId="4" fillId="0" borderId="5" xfId="0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41" fontId="0" fillId="0" borderId="33" xfId="0" applyNumberFormat="1" applyBorder="1" applyAlignment="1">
      <alignment horizontal="center" vertical="center"/>
    </xf>
    <xf numFmtId="41" fontId="0" fillId="0" borderId="25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34" xfId="0" applyNumberFormat="1" applyBorder="1" applyAlignment="1">
      <alignment horizontal="center" vertical="center"/>
    </xf>
    <xf numFmtId="41" fontId="0" fillId="0" borderId="26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41" fontId="0" fillId="0" borderId="21" xfId="0" applyNumberFormat="1" applyBorder="1" applyAlignment="1">
      <alignment vertical="center"/>
    </xf>
    <xf numFmtId="41" fontId="37" fillId="0" borderId="26" xfId="0" applyNumberFormat="1" applyFont="1" applyBorder="1" applyAlignment="1">
      <alignment vertical="center"/>
    </xf>
    <xf numFmtId="41" fontId="37" fillId="0" borderId="10" xfId="0" applyNumberFormat="1" applyFont="1" applyBorder="1" applyAlignment="1">
      <alignment vertical="center"/>
    </xf>
    <xf numFmtId="41" fontId="37" fillId="0" borderId="11" xfId="0" applyNumberFormat="1" applyFont="1" applyBorder="1" applyAlignment="1">
      <alignment vertical="center"/>
    </xf>
    <xf numFmtId="41" fontId="37" fillId="0" borderId="29" xfId="0" applyNumberFormat="1" applyFont="1" applyBorder="1" applyAlignment="1">
      <alignment vertical="center"/>
    </xf>
    <xf numFmtId="41" fontId="37" fillId="0" borderId="16" xfId="0" applyNumberFormat="1" applyFont="1" applyBorder="1" applyAlignment="1">
      <alignment vertical="center"/>
    </xf>
    <xf numFmtId="41" fontId="37" fillId="0" borderId="17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horizontal="center" vertical="center"/>
    </xf>
    <xf numFmtId="41" fontId="7" fillId="0" borderId="27" xfId="0" applyNumberFormat="1" applyFont="1" applyBorder="1" applyAlignment="1">
      <alignment vertical="center"/>
    </xf>
    <xf numFmtId="41" fontId="7" fillId="0" borderId="23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8" fillId="0" borderId="5" xfId="0" applyNumberFormat="1" applyFont="1" applyBorder="1" applyAlignment="1">
      <alignment horizontal="center" vertical="center"/>
    </xf>
    <xf numFmtId="41" fontId="8" fillId="0" borderId="27" xfId="0" applyNumberFormat="1" applyFont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8" fillId="0" borderId="24" xfId="0" applyNumberFormat="1" applyFont="1" applyBorder="1" applyAlignment="1">
      <alignment vertical="center"/>
    </xf>
    <xf numFmtId="41" fontId="0" fillId="0" borderId="35" xfId="0" applyNumberFormat="1" applyBorder="1" applyAlignment="1">
      <alignment horizontal="center" vertical="center"/>
    </xf>
    <xf numFmtId="41" fontId="0" fillId="0" borderId="29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33" xfId="0" applyNumberFormat="1" applyBorder="1" applyAlignment="1">
      <alignment horizontal="center" vertical="center" shrinkToFit="1"/>
    </xf>
    <xf numFmtId="41" fontId="0" fillId="0" borderId="34" xfId="0" applyNumberFormat="1" applyBorder="1" applyAlignment="1">
      <alignment horizontal="center" vertical="center" shrinkToFit="1"/>
    </xf>
    <xf numFmtId="41" fontId="0" fillId="0" borderId="42" xfId="0" applyNumberFormat="1" applyBorder="1" applyAlignment="1">
      <alignment horizontal="center" vertical="center" shrinkToFit="1"/>
    </xf>
    <xf numFmtId="41" fontId="37" fillId="0" borderId="34" xfId="0" applyNumberFormat="1" applyFont="1" applyBorder="1" applyAlignment="1">
      <alignment horizontal="center" vertical="center" shrinkToFit="1"/>
    </xf>
    <xf numFmtId="41" fontId="37" fillId="0" borderId="35" xfId="0" applyNumberFormat="1" applyFont="1" applyBorder="1" applyAlignment="1">
      <alignment horizontal="center" vertical="center" shrinkToFit="1"/>
    </xf>
    <xf numFmtId="41" fontId="7" fillId="0" borderId="5" xfId="0" applyNumberFormat="1" applyFont="1" applyBorder="1" applyAlignment="1">
      <alignment horizontal="center" vertical="center" shrinkToFit="1"/>
    </xf>
    <xf numFmtId="41" fontId="0" fillId="0" borderId="45" xfId="0" applyNumberFormat="1" applyBorder="1" applyAlignment="1">
      <alignment horizontal="center" vertical="center" shrinkToFit="1"/>
    </xf>
    <xf numFmtId="41" fontId="0" fillId="0" borderId="0" xfId="0" applyNumberFormat="1" applyAlignment="1">
      <alignment vertical="center"/>
    </xf>
    <xf numFmtId="0" fontId="11" fillId="0" borderId="0" xfId="0" applyFont="1" applyAlignment="1">
      <alignment/>
    </xf>
    <xf numFmtId="0" fontId="43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64" xfId="0" applyFont="1" applyBorder="1" applyAlignment="1">
      <alignment horizontal="center" wrapText="1"/>
    </xf>
    <xf numFmtId="0" fontId="11" fillId="0" borderId="65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66" xfId="0" applyFont="1" applyBorder="1" applyAlignment="1">
      <alignment horizontal="center" wrapText="1"/>
    </xf>
    <xf numFmtId="0" fontId="11" fillId="0" borderId="67" xfId="0" applyFont="1" applyBorder="1" applyAlignment="1">
      <alignment horizontal="center" wrapText="1"/>
    </xf>
    <xf numFmtId="0" fontId="11" fillId="0" borderId="68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69" xfId="0" applyFont="1" applyBorder="1" applyAlignment="1">
      <alignment horizontal="left" wrapText="1" indent="5"/>
    </xf>
    <xf numFmtId="0" fontId="11" fillId="0" borderId="60" xfId="0" applyFont="1" applyBorder="1" applyAlignment="1">
      <alignment wrapText="1"/>
    </xf>
    <xf numFmtId="0" fontId="11" fillId="0" borderId="6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70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71" xfId="0" applyFont="1" applyBorder="1" applyAlignment="1">
      <alignment/>
    </xf>
    <xf numFmtId="0" fontId="11" fillId="0" borderId="7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" xfId="0" applyFont="1" applyBorder="1" applyAlignment="1">
      <alignment/>
    </xf>
    <xf numFmtId="0" fontId="11" fillId="0" borderId="73" xfId="0" applyFont="1" applyBorder="1" applyAlignment="1">
      <alignment/>
    </xf>
    <xf numFmtId="183" fontId="11" fillId="0" borderId="28" xfId="0" applyNumberFormat="1" applyFont="1" applyBorder="1" applyAlignment="1" applyProtection="1">
      <alignment/>
      <protection locked="0"/>
    </xf>
    <xf numFmtId="183" fontId="11" fillId="0" borderId="14" xfId="0" applyNumberFormat="1" applyFont="1" applyBorder="1" applyAlignment="1" applyProtection="1">
      <alignment/>
      <protection locked="0"/>
    </xf>
    <xf numFmtId="0" fontId="13" fillId="0" borderId="3" xfId="0" applyFont="1" applyBorder="1" applyAlignment="1">
      <alignment horizontal="right"/>
    </xf>
    <xf numFmtId="0" fontId="11" fillId="0" borderId="74" xfId="0" applyFont="1" applyBorder="1" applyAlignment="1">
      <alignment/>
    </xf>
    <xf numFmtId="183" fontId="11" fillId="0" borderId="26" xfId="0" applyNumberFormat="1" applyFont="1" applyBorder="1" applyAlignment="1" applyProtection="1">
      <alignment/>
      <protection locked="0"/>
    </xf>
    <xf numFmtId="183" fontId="11" fillId="0" borderId="11" xfId="0" applyNumberFormat="1" applyFont="1" applyBorder="1" applyAlignment="1" applyProtection="1">
      <alignment/>
      <protection locked="0"/>
    </xf>
    <xf numFmtId="0" fontId="11" fillId="0" borderId="75" xfId="0" applyFont="1" applyBorder="1" applyAlignment="1">
      <alignment/>
    </xf>
    <xf numFmtId="0" fontId="11" fillId="0" borderId="76" xfId="0" applyFont="1" applyBorder="1" applyAlignment="1">
      <alignment/>
    </xf>
    <xf numFmtId="0" fontId="13" fillId="0" borderId="77" xfId="0" applyFont="1" applyBorder="1" applyAlignment="1">
      <alignment/>
    </xf>
    <xf numFmtId="0" fontId="11" fillId="0" borderId="71" xfId="0" applyFont="1" applyBorder="1" applyAlignment="1">
      <alignment horizontal="left" indent="2"/>
    </xf>
    <xf numFmtId="0" fontId="13" fillId="0" borderId="3" xfId="0" applyFont="1" applyBorder="1" applyAlignment="1">
      <alignment/>
    </xf>
    <xf numFmtId="0" fontId="11" fillId="0" borderId="74" xfId="0" applyFont="1" applyBorder="1" applyAlignment="1">
      <alignment shrinkToFit="1"/>
    </xf>
    <xf numFmtId="0" fontId="11" fillId="0" borderId="69" xfId="0" applyFont="1" applyBorder="1" applyAlignment="1">
      <alignment/>
    </xf>
    <xf numFmtId="0" fontId="11" fillId="0" borderId="60" xfId="0" applyFont="1" applyBorder="1" applyAlignment="1">
      <alignment/>
    </xf>
    <xf numFmtId="0" fontId="13" fillId="0" borderId="63" xfId="0" applyFont="1" applyBorder="1" applyAlignment="1">
      <alignment/>
    </xf>
    <xf numFmtId="0" fontId="13" fillId="0" borderId="4" xfId="0" applyFont="1" applyBorder="1" applyAlignment="1">
      <alignment/>
    </xf>
    <xf numFmtId="0" fontId="11" fillId="0" borderId="78" xfId="0" applyFont="1" applyBorder="1" applyAlignment="1">
      <alignment/>
    </xf>
    <xf numFmtId="183" fontId="11" fillId="0" borderId="29" xfId="0" applyNumberFormat="1" applyFont="1" applyBorder="1" applyAlignment="1" applyProtection="1">
      <alignment/>
      <protection locked="0"/>
    </xf>
    <xf numFmtId="183" fontId="11" fillId="0" borderId="17" xfId="0" applyNumberFormat="1" applyFont="1" applyBorder="1" applyAlignment="1" applyProtection="1">
      <alignment/>
      <protection locked="0"/>
    </xf>
    <xf numFmtId="0" fontId="11" fillId="0" borderId="79" xfId="0" applyFont="1" applyBorder="1" applyAlignment="1">
      <alignment/>
    </xf>
    <xf numFmtId="183" fontId="11" fillId="0" borderId="25" xfId="0" applyNumberFormat="1" applyFont="1" applyBorder="1" applyAlignment="1" applyProtection="1">
      <alignment/>
      <protection locked="0"/>
    </xf>
    <xf numFmtId="183" fontId="11" fillId="0" borderId="8" xfId="0" applyNumberFormat="1" applyFont="1" applyBorder="1" applyAlignment="1" applyProtection="1">
      <alignment/>
      <protection locked="0"/>
    </xf>
    <xf numFmtId="0" fontId="11" fillId="0" borderId="80" xfId="0" applyFont="1" applyBorder="1" applyAlignment="1">
      <alignment/>
    </xf>
    <xf numFmtId="0" fontId="11" fillId="0" borderId="81" xfId="0" applyFont="1" applyBorder="1" applyAlignment="1">
      <alignment/>
    </xf>
    <xf numFmtId="0" fontId="13" fillId="0" borderId="82" xfId="0" applyFont="1" applyBorder="1" applyAlignment="1">
      <alignment/>
    </xf>
    <xf numFmtId="0" fontId="11" fillId="0" borderId="83" xfId="0" applyFont="1" applyBorder="1" applyAlignment="1">
      <alignment horizontal="center"/>
    </xf>
    <xf numFmtId="0" fontId="11" fillId="0" borderId="84" xfId="0" applyFont="1" applyBorder="1" applyAlignment="1">
      <alignment/>
    </xf>
    <xf numFmtId="0" fontId="11" fillId="0" borderId="85" xfId="0" applyFont="1" applyBorder="1" applyAlignment="1">
      <alignment/>
    </xf>
    <xf numFmtId="0" fontId="11" fillId="0" borderId="86" xfId="0" applyFont="1" applyBorder="1" applyAlignment="1">
      <alignment/>
    </xf>
    <xf numFmtId="183" fontId="11" fillId="0" borderId="32" xfId="0" applyNumberFormat="1" applyFont="1" applyBorder="1" applyAlignment="1" applyProtection="1">
      <alignment/>
      <protection locked="0"/>
    </xf>
    <xf numFmtId="183" fontId="11" fillId="0" borderId="21" xfId="0" applyNumberFormat="1" applyFont="1" applyBorder="1" applyAlignment="1" applyProtection="1">
      <alignment/>
      <protection locked="0"/>
    </xf>
    <xf numFmtId="0" fontId="11" fillId="0" borderId="85" xfId="0" applyFont="1" applyBorder="1" applyAlignment="1">
      <alignment shrinkToFit="1"/>
    </xf>
    <xf numFmtId="183" fontId="11" fillId="0" borderId="0" xfId="0" applyNumberFormat="1" applyFont="1" applyFill="1" applyBorder="1" applyAlignment="1" applyProtection="1">
      <alignment/>
      <protection locked="0"/>
    </xf>
    <xf numFmtId="189" fontId="11" fillId="0" borderId="0" xfId="0" applyNumberFormat="1" applyFont="1" applyFill="1" applyBorder="1" applyAlignment="1" applyProtection="1">
      <alignment/>
      <protection locked="0"/>
    </xf>
    <xf numFmtId="0" fontId="11" fillId="0" borderId="87" xfId="0" applyFont="1" applyBorder="1" applyAlignment="1">
      <alignment/>
    </xf>
    <xf numFmtId="0" fontId="11" fillId="2" borderId="88" xfId="0" applyFont="1" applyFill="1" applyBorder="1" applyAlignment="1">
      <alignment horizontal="center" wrapText="1"/>
    </xf>
    <xf numFmtId="0" fontId="11" fillId="2" borderId="89" xfId="0" applyFont="1" applyFill="1" applyBorder="1" applyAlignment="1">
      <alignment horizontal="center" wrapText="1"/>
    </xf>
    <xf numFmtId="183" fontId="0" fillId="2" borderId="55" xfId="0" applyNumberFormat="1" applyFont="1" applyFill="1" applyBorder="1" applyAlignment="1">
      <alignment horizontal="right"/>
    </xf>
    <xf numFmtId="183" fontId="11" fillId="2" borderId="55" xfId="0" applyNumberFormat="1" applyFont="1" applyFill="1" applyBorder="1" applyAlignment="1">
      <alignment/>
    </xf>
    <xf numFmtId="183" fontId="0" fillId="2" borderId="90" xfId="0" applyNumberFormat="1" applyFont="1" applyFill="1" applyBorder="1" applyAlignment="1">
      <alignment/>
    </xf>
    <xf numFmtId="0" fontId="11" fillId="2" borderId="55" xfId="0" applyFont="1" applyFill="1" applyBorder="1" applyAlignment="1">
      <alignment/>
    </xf>
    <xf numFmtId="0" fontId="11" fillId="2" borderId="89" xfId="0" applyFont="1" applyFill="1" applyBorder="1" applyAlignment="1">
      <alignment/>
    </xf>
    <xf numFmtId="0" fontId="13" fillId="2" borderId="55" xfId="0" applyFont="1" applyFill="1" applyBorder="1" applyAlignment="1">
      <alignment horizontal="center"/>
    </xf>
    <xf numFmtId="0" fontId="11" fillId="2" borderId="91" xfId="0" applyFont="1" applyFill="1" applyBorder="1" applyAlignment="1">
      <alignment/>
    </xf>
    <xf numFmtId="0" fontId="11" fillId="2" borderId="92" xfId="0" applyFont="1" applyFill="1" applyBorder="1" applyAlignment="1">
      <alignment horizontal="center" shrinkToFit="1"/>
    </xf>
    <xf numFmtId="183" fontId="0" fillId="2" borderId="93" xfId="0" applyNumberFormat="1" applyFont="1" applyFill="1" applyBorder="1" applyAlignment="1">
      <alignment/>
    </xf>
    <xf numFmtId="183" fontId="0" fillId="2" borderId="94" xfId="0" applyNumberFormat="1" applyFont="1" applyFill="1" applyBorder="1" applyAlignment="1">
      <alignment/>
    </xf>
    <xf numFmtId="183" fontId="0" fillId="2" borderId="95" xfId="0" applyNumberFormat="1" applyFont="1" applyFill="1" applyBorder="1" applyAlignment="1">
      <alignment/>
    </xf>
    <xf numFmtId="0" fontId="11" fillId="2" borderId="60" xfId="0" applyFont="1" applyFill="1" applyBorder="1" applyAlignment="1">
      <alignment horizontal="center" wrapText="1"/>
    </xf>
    <xf numFmtId="183" fontId="11" fillId="2" borderId="62" xfId="0" applyNumberFormat="1" applyFont="1" applyFill="1" applyBorder="1" applyAlignment="1" applyProtection="1">
      <alignment/>
      <protection locked="0"/>
    </xf>
    <xf numFmtId="183" fontId="11" fillId="2" borderId="58" xfId="0" applyNumberFormat="1" applyFont="1" applyFill="1" applyBorder="1" applyAlignment="1" applyProtection="1">
      <alignment/>
      <protection locked="0"/>
    </xf>
    <xf numFmtId="183" fontId="11" fillId="2" borderId="59" xfId="0" applyNumberFormat="1" applyFont="1" applyFill="1" applyBorder="1" applyAlignment="1" applyProtection="1">
      <alignment/>
      <protection locked="0"/>
    </xf>
    <xf numFmtId="183" fontId="11" fillId="2" borderId="57" xfId="0" applyNumberFormat="1" applyFont="1" applyFill="1" applyBorder="1" applyAlignment="1" applyProtection="1">
      <alignment/>
      <protection locked="0"/>
    </xf>
    <xf numFmtId="183" fontId="11" fillId="2" borderId="96" xfId="0" applyNumberFormat="1" applyFont="1" applyFill="1" applyBorder="1" applyAlignment="1" applyProtection="1">
      <alignment/>
      <protection locked="0"/>
    </xf>
    <xf numFmtId="183" fontId="11" fillId="2" borderId="97" xfId="0" applyNumberFormat="1" applyFont="1" applyFill="1" applyBorder="1" applyAlignment="1">
      <alignment/>
    </xf>
    <xf numFmtId="0" fontId="11" fillId="2" borderId="98" xfId="0" applyFont="1" applyFill="1" applyBorder="1" applyAlignment="1">
      <alignment horizontal="center" wrapText="1"/>
    </xf>
    <xf numFmtId="0" fontId="11" fillId="2" borderId="99" xfId="0" applyFont="1" applyFill="1" applyBorder="1" applyAlignment="1">
      <alignment horizontal="center" wrapText="1"/>
    </xf>
    <xf numFmtId="0" fontId="11" fillId="2" borderId="59" xfId="0" applyFont="1" applyFill="1" applyBorder="1" applyAlignment="1">
      <alignment horizontal="center" wrapText="1"/>
    </xf>
    <xf numFmtId="0" fontId="11" fillId="2" borderId="100" xfId="0" applyFont="1" applyFill="1" applyBorder="1" applyAlignment="1">
      <alignment horizontal="center" wrapText="1"/>
    </xf>
    <xf numFmtId="183" fontId="11" fillId="2" borderId="91" xfId="0" applyNumberFormat="1" applyFont="1" applyFill="1" applyBorder="1" applyAlignment="1">
      <alignment/>
    </xf>
    <xf numFmtId="0" fontId="11" fillId="0" borderId="101" xfId="0" applyFont="1" applyBorder="1" applyAlignment="1">
      <alignment horizontal="center"/>
    </xf>
    <xf numFmtId="183" fontId="11" fillId="2" borderId="58" xfId="0" applyNumberFormat="1" applyFont="1" applyFill="1" applyBorder="1" applyAlignment="1" applyProtection="1">
      <alignment/>
      <protection/>
    </xf>
    <xf numFmtId="41" fontId="16" fillId="2" borderId="102" xfId="0" applyNumberFormat="1" applyFont="1" applyFill="1" applyBorder="1" applyAlignment="1" applyProtection="1">
      <alignment horizontal="center"/>
      <protection/>
    </xf>
    <xf numFmtId="41" fontId="16" fillId="2" borderId="97" xfId="0" applyNumberFormat="1" applyFont="1" applyFill="1" applyBorder="1" applyAlignment="1" applyProtection="1">
      <alignment horizontal="center"/>
      <protection/>
    </xf>
    <xf numFmtId="41" fontId="16" fillId="2" borderId="43" xfId="0" applyNumberFormat="1" applyFont="1" applyFill="1" applyBorder="1" applyAlignment="1" applyProtection="1">
      <alignment horizontal="center"/>
      <protection/>
    </xf>
    <xf numFmtId="41" fontId="16" fillId="2" borderId="103" xfId="0" applyNumberFormat="1" applyFont="1" applyFill="1" applyBorder="1" applyAlignment="1" applyProtection="1">
      <alignment horizontal="center"/>
      <protection/>
    </xf>
    <xf numFmtId="41" fontId="16" fillId="0" borderId="32" xfId="0" applyNumberFormat="1" applyFont="1" applyFill="1" applyBorder="1" applyAlignment="1" applyProtection="1">
      <alignment shrinkToFit="1"/>
      <protection/>
    </xf>
    <xf numFmtId="41" fontId="16" fillId="0" borderId="20" xfId="0" applyNumberFormat="1" applyFont="1" applyFill="1" applyBorder="1" applyAlignment="1" applyProtection="1">
      <alignment shrinkToFit="1"/>
      <protection/>
    </xf>
    <xf numFmtId="41" fontId="16" fillId="0" borderId="52" xfId="0" applyNumberFormat="1" applyFont="1" applyFill="1" applyBorder="1" applyAlignment="1" applyProtection="1">
      <alignment shrinkToFit="1"/>
      <protection/>
    </xf>
    <xf numFmtId="181" fontId="16" fillId="0" borderId="41" xfId="0" applyNumberFormat="1" applyFont="1" applyFill="1" applyBorder="1" applyAlignment="1" applyProtection="1">
      <alignment shrinkToFit="1"/>
      <protection/>
    </xf>
    <xf numFmtId="41" fontId="16" fillId="0" borderId="104" xfId="0" applyNumberFormat="1" applyFont="1" applyFill="1" applyBorder="1" applyAlignment="1" applyProtection="1">
      <alignment/>
      <protection/>
    </xf>
    <xf numFmtId="41" fontId="16" fillId="0" borderId="105" xfId="0" applyNumberFormat="1" applyFont="1" applyFill="1" applyBorder="1" applyAlignment="1" applyProtection="1">
      <alignment/>
      <protection/>
    </xf>
    <xf numFmtId="41" fontId="16" fillId="0" borderId="43" xfId="0" applyNumberFormat="1" applyFont="1" applyFill="1" applyBorder="1" applyAlignment="1" applyProtection="1">
      <alignment/>
      <protection/>
    </xf>
    <xf numFmtId="41" fontId="16" fillId="0" borderId="103" xfId="0" applyNumberFormat="1" applyFont="1" applyFill="1" applyBorder="1" applyAlignment="1" applyProtection="1">
      <alignment/>
      <protection/>
    </xf>
    <xf numFmtId="41" fontId="16" fillId="3" borderId="15" xfId="0" applyNumberFormat="1" applyFont="1" applyFill="1" applyBorder="1" applyAlignment="1" applyProtection="1">
      <alignment shrinkToFit="1"/>
      <protection/>
    </xf>
    <xf numFmtId="41" fontId="16" fillId="0" borderId="38" xfId="0" applyNumberFormat="1" applyFont="1" applyFill="1" applyBorder="1" applyAlignment="1" applyProtection="1">
      <alignment/>
      <protection/>
    </xf>
    <xf numFmtId="41" fontId="16" fillId="0" borderId="40" xfId="0" applyNumberFormat="1" applyFont="1" applyFill="1" applyBorder="1" applyAlignment="1" applyProtection="1">
      <alignment/>
      <protection/>
    </xf>
    <xf numFmtId="41" fontId="16" fillId="3" borderId="61" xfId="0" applyNumberFormat="1" applyFont="1" applyFill="1" applyBorder="1" applyAlignment="1" applyProtection="1">
      <alignment/>
      <protection/>
    </xf>
    <xf numFmtId="41" fontId="16" fillId="3" borderId="17" xfId="0" applyNumberFormat="1" applyFont="1" applyFill="1" applyBorder="1" applyAlignment="1" applyProtection="1">
      <alignment shrinkToFit="1"/>
      <protection/>
    </xf>
    <xf numFmtId="182" fontId="16" fillId="0" borderId="106" xfId="16" applyNumberFormat="1" applyFont="1" applyFill="1" applyBorder="1" applyAlignment="1" applyProtection="1">
      <alignment horizontal="right" shrinkToFit="1"/>
      <protection/>
    </xf>
    <xf numFmtId="182" fontId="16" fillId="3" borderId="107" xfId="16" applyNumberFormat="1" applyFont="1" applyFill="1" applyBorder="1" applyAlignment="1" applyProtection="1">
      <alignment horizontal="right" shrinkToFit="1"/>
      <protection/>
    </xf>
    <xf numFmtId="182" fontId="16" fillId="0" borderId="108" xfId="16" applyNumberFormat="1" applyFont="1" applyFill="1" applyBorder="1" applyAlignment="1" applyProtection="1">
      <alignment horizontal="right" shrinkToFit="1"/>
      <protection/>
    </xf>
    <xf numFmtId="181" fontId="16" fillId="0" borderId="32" xfId="0" applyNumberFormat="1" applyFont="1" applyFill="1" applyBorder="1" applyAlignment="1" applyProtection="1">
      <alignment shrinkToFit="1"/>
      <protection/>
    </xf>
    <xf numFmtId="181" fontId="16" fillId="0" borderId="33" xfId="0" applyNumberFormat="1" applyFont="1" applyFill="1" applyBorder="1" applyAlignment="1" applyProtection="1">
      <alignment shrinkToFit="1"/>
      <protection/>
    </xf>
    <xf numFmtId="181" fontId="16" fillId="0" borderId="34" xfId="0" applyNumberFormat="1" applyFont="1" applyFill="1" applyBorder="1" applyAlignment="1" applyProtection="1">
      <alignment shrinkToFit="1"/>
      <protection/>
    </xf>
    <xf numFmtId="41" fontId="16" fillId="0" borderId="58" xfId="0" applyNumberFormat="1" applyFont="1" applyFill="1" applyBorder="1" applyAlignment="1" applyProtection="1">
      <alignment horizontal="center" shrinkToFit="1"/>
      <protection/>
    </xf>
    <xf numFmtId="41" fontId="16" fillId="3" borderId="59" xfId="0" applyNumberFormat="1" applyFont="1" applyFill="1" applyBorder="1" applyAlignment="1" applyProtection="1">
      <alignment horizontal="center" shrinkToFit="1"/>
      <protection/>
    </xf>
    <xf numFmtId="41" fontId="16" fillId="0" borderId="57" xfId="0" applyNumberFormat="1" applyFont="1" applyFill="1" applyBorder="1" applyAlignment="1" applyProtection="1">
      <alignment horizontal="center" shrinkToFit="1"/>
      <protection/>
    </xf>
    <xf numFmtId="41" fontId="16" fillId="0" borderId="62" xfId="0" applyNumberFormat="1" applyFont="1" applyFill="1" applyBorder="1" applyAlignment="1" applyProtection="1">
      <alignment horizontal="center" shrinkToFit="1"/>
      <protection/>
    </xf>
    <xf numFmtId="181" fontId="16" fillId="0" borderId="57" xfId="0" applyNumberFormat="1" applyFont="1" applyFill="1" applyBorder="1" applyAlignment="1" applyProtection="1">
      <alignment shrinkToFit="1"/>
      <protection/>
    </xf>
    <xf numFmtId="181" fontId="16" fillId="0" borderId="58" xfId="0" applyNumberFormat="1" applyFont="1" applyFill="1" applyBorder="1" applyAlignment="1" applyProtection="1">
      <alignment shrinkToFit="1"/>
      <protection/>
    </xf>
    <xf numFmtId="41" fontId="16" fillId="7" borderId="33" xfId="0" applyNumberFormat="1" applyFont="1" applyFill="1" applyBorder="1" applyAlignment="1" applyProtection="1">
      <alignment vertical="top" wrapText="1" shrinkToFit="1"/>
      <protection/>
    </xf>
    <xf numFmtId="41" fontId="16" fillId="7" borderId="34" xfId="0" applyNumberFormat="1" applyFont="1" applyFill="1" applyBorder="1" applyAlignment="1" applyProtection="1">
      <alignment vertical="top" wrapText="1" shrinkToFit="1"/>
      <protection/>
    </xf>
    <xf numFmtId="41" fontId="16" fillId="7" borderId="35" xfId="0" applyNumberFormat="1" applyFont="1" applyFill="1" applyBorder="1" applyAlignment="1" applyProtection="1">
      <alignment vertical="top" wrapText="1" shrinkToFit="1"/>
      <protection/>
    </xf>
    <xf numFmtId="41" fontId="16" fillId="7" borderId="29" xfId="0" applyNumberFormat="1" applyFont="1" applyFill="1" applyBorder="1" applyAlignment="1" applyProtection="1">
      <alignment horizontal="center" vertical="top" wrapText="1" shrinkToFit="1"/>
      <protection/>
    </xf>
    <xf numFmtId="41" fontId="16" fillId="7" borderId="25" xfId="0" applyNumberFormat="1" applyFont="1" applyFill="1" applyBorder="1" applyAlignment="1" applyProtection="1">
      <alignment horizontal="center" vertical="top" wrapText="1" shrinkToFit="1"/>
      <protection/>
    </xf>
    <xf numFmtId="41" fontId="16" fillId="7" borderId="26" xfId="0" applyNumberFormat="1" applyFont="1" applyFill="1" applyBorder="1" applyAlignment="1" applyProtection="1">
      <alignment horizontal="center" vertical="top" wrapText="1" shrinkToFit="1"/>
      <protection/>
    </xf>
    <xf numFmtId="41" fontId="16" fillId="7" borderId="11" xfId="0" applyNumberFormat="1" applyFont="1" applyFill="1" applyBorder="1" applyAlignment="1" applyProtection="1">
      <alignment horizontal="right" vertical="top" wrapText="1" shrinkToFit="1"/>
      <protection/>
    </xf>
    <xf numFmtId="41" fontId="16" fillId="2" borderId="18" xfId="0" applyNumberFormat="1" applyFont="1" applyFill="1" applyBorder="1" applyAlignment="1" applyProtection="1">
      <alignment horizontal="center"/>
      <protection/>
    </xf>
    <xf numFmtId="41" fontId="16" fillId="2" borderId="18" xfId="0" applyNumberFormat="1" applyFont="1" applyFill="1" applyBorder="1" applyAlignment="1" applyProtection="1">
      <alignment horizontal="left" vertical="top" wrapText="1" shrinkToFit="1"/>
      <protection/>
    </xf>
    <xf numFmtId="41" fontId="16" fillId="2" borderId="30" xfId="0" applyNumberFormat="1" applyFont="1" applyFill="1" applyBorder="1" applyAlignment="1" applyProtection="1">
      <alignment horizontal="left"/>
      <protection/>
    </xf>
    <xf numFmtId="41" fontId="16" fillId="2" borderId="48" xfId="0" applyNumberFormat="1" applyFont="1" applyFill="1" applyBorder="1" applyAlignment="1" applyProtection="1">
      <alignment horizontal="left"/>
      <protection/>
    </xf>
    <xf numFmtId="0" fontId="16" fillId="0" borderId="43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52" xfId="0" applyNumberFormat="1" applyFont="1" applyFill="1" applyBorder="1" applyAlignment="1" applyProtection="1">
      <alignment/>
      <protection/>
    </xf>
    <xf numFmtId="182" fontId="16" fillId="0" borderId="42" xfId="16" applyNumberFormat="1" applyFont="1" applyFill="1" applyBorder="1" applyAlignment="1" applyProtection="1">
      <alignment horizontal="right" shrinkToFit="1"/>
      <protection/>
    </xf>
    <xf numFmtId="41" fontId="16" fillId="0" borderId="42" xfId="0" applyNumberFormat="1" applyFont="1" applyFill="1" applyBorder="1" applyAlignment="1" applyProtection="1">
      <alignment horizontal="center" shrinkToFit="1"/>
      <protection/>
    </xf>
    <xf numFmtId="41" fontId="16" fillId="0" borderId="21" xfId="0" applyNumberFormat="1" applyFont="1" applyFill="1" applyBorder="1" applyAlignment="1" applyProtection="1">
      <alignment horizontal="center" shrinkToFit="1"/>
      <protection/>
    </xf>
    <xf numFmtId="41" fontId="16" fillId="0" borderId="61" xfId="0" applyNumberFormat="1" applyFont="1" applyFill="1" applyBorder="1" applyAlignment="1" applyProtection="1">
      <alignment/>
      <protection/>
    </xf>
    <xf numFmtId="182" fontId="16" fillId="0" borderId="107" xfId="16" applyNumberFormat="1" applyFont="1" applyFill="1" applyBorder="1" applyAlignment="1" applyProtection="1">
      <alignment horizontal="right" shrinkToFit="1"/>
      <protection/>
    </xf>
    <xf numFmtId="181" fontId="16" fillId="0" borderId="35" xfId="0" applyNumberFormat="1" applyFont="1" applyFill="1" applyBorder="1" applyAlignment="1" applyProtection="1">
      <alignment shrinkToFit="1"/>
      <protection/>
    </xf>
    <xf numFmtId="181" fontId="16" fillId="0" borderId="59" xfId="0" applyNumberFormat="1" applyFont="1" applyFill="1" applyBorder="1" applyAlignment="1" applyProtection="1">
      <alignment shrinkToFit="1"/>
      <protection/>
    </xf>
    <xf numFmtId="41" fontId="16" fillId="0" borderId="14" xfId="0" applyNumberFormat="1" applyFont="1" applyFill="1" applyBorder="1" applyAlignment="1" applyProtection="1">
      <alignment shrinkToFit="1"/>
      <protection/>
    </xf>
    <xf numFmtId="41" fontId="16" fillId="0" borderId="12" xfId="0" applyNumberFormat="1" applyFont="1" applyFill="1" applyBorder="1" applyAlignment="1" applyProtection="1">
      <alignment shrinkToFit="1"/>
      <protection/>
    </xf>
    <xf numFmtId="182" fontId="16" fillId="0" borderId="109" xfId="16" applyNumberFormat="1" applyFont="1" applyFill="1" applyBorder="1" applyAlignment="1" applyProtection="1">
      <alignment horizontal="right" shrinkToFit="1"/>
      <protection/>
    </xf>
    <xf numFmtId="181" fontId="16" fillId="0" borderId="45" xfId="0" applyNumberFormat="1" applyFont="1" applyFill="1" applyBorder="1" applyAlignment="1" applyProtection="1">
      <alignment shrinkToFit="1"/>
      <protection/>
    </xf>
    <xf numFmtId="181" fontId="16" fillId="0" borderId="62" xfId="0" applyNumberFormat="1" applyFont="1" applyFill="1" applyBorder="1" applyAlignment="1" applyProtection="1">
      <alignment shrinkToFit="1"/>
      <protection/>
    </xf>
    <xf numFmtId="41" fontId="16" fillId="0" borderId="44" xfId="0" applyNumberFormat="1" applyFont="1" applyFill="1" applyBorder="1" applyAlignment="1" applyProtection="1">
      <alignment/>
      <protection/>
    </xf>
    <xf numFmtId="41" fontId="16" fillId="4" borderId="14" xfId="0" applyNumberFormat="1" applyFont="1" applyFill="1" applyBorder="1" applyAlignment="1" applyProtection="1">
      <alignment shrinkToFit="1"/>
      <protection/>
    </xf>
    <xf numFmtId="41" fontId="16" fillId="7" borderId="37" xfId="0" applyNumberFormat="1" applyFont="1" applyFill="1" applyBorder="1" applyAlignment="1" applyProtection="1">
      <alignment/>
      <protection/>
    </xf>
    <xf numFmtId="41" fontId="16" fillId="7" borderId="36" xfId="0" applyNumberFormat="1" applyFont="1" applyFill="1" applyBorder="1" applyAlignment="1" applyProtection="1">
      <alignment/>
      <protection/>
    </xf>
    <xf numFmtId="41" fontId="16" fillId="7" borderId="103" xfId="0" applyNumberFormat="1" applyFont="1" applyFill="1" applyBorder="1" applyAlignment="1" applyProtection="1">
      <alignment/>
      <protection/>
    </xf>
    <xf numFmtId="41" fontId="16" fillId="7" borderId="0" xfId="0" applyNumberFormat="1" applyFont="1" applyFill="1" applyBorder="1" applyAlignment="1" applyProtection="1">
      <alignment/>
      <protection/>
    </xf>
    <xf numFmtId="41" fontId="16" fillId="7" borderId="5" xfId="0" applyNumberFormat="1" applyFont="1" applyFill="1" applyBorder="1" applyAlignment="1" applyProtection="1">
      <alignment/>
      <protection/>
    </xf>
    <xf numFmtId="41" fontId="16" fillId="7" borderId="108" xfId="0" applyNumberFormat="1" applyFont="1" applyFill="1" applyBorder="1" applyAlignment="1" applyProtection="1">
      <alignment/>
      <protection/>
    </xf>
    <xf numFmtId="41" fontId="16" fillId="7" borderId="110" xfId="0" applyNumberFormat="1" applyFont="1" applyFill="1" applyBorder="1" applyAlignment="1" applyProtection="1">
      <alignment/>
      <protection/>
    </xf>
    <xf numFmtId="41" fontId="16" fillId="7" borderId="51" xfId="0" applyNumberFormat="1" applyFont="1" applyFill="1" applyBorder="1" applyAlignment="1" applyProtection="1">
      <alignment/>
      <protection/>
    </xf>
    <xf numFmtId="41" fontId="31" fillId="8" borderId="44" xfId="0" applyNumberFormat="1" applyFont="1" applyFill="1" applyBorder="1" applyAlignment="1" applyProtection="1">
      <alignment horizontal="center" vertical="center"/>
      <protection/>
    </xf>
    <xf numFmtId="41" fontId="31" fillId="8" borderId="40" xfId="0" applyNumberFormat="1" applyFont="1" applyFill="1" applyBorder="1" applyAlignment="1" applyProtection="1">
      <alignment horizontal="center" vertical="center"/>
      <protection/>
    </xf>
    <xf numFmtId="41" fontId="16" fillId="8" borderId="28" xfId="0" applyNumberFormat="1" applyFont="1" applyFill="1" applyBorder="1" applyAlignment="1" applyProtection="1">
      <alignment vertical="center"/>
      <protection/>
    </xf>
    <xf numFmtId="41" fontId="16" fillId="8" borderId="13" xfId="0" applyNumberFormat="1" applyFont="1" applyFill="1" applyBorder="1" applyAlignment="1" applyProtection="1">
      <alignment vertical="center"/>
      <protection/>
    </xf>
    <xf numFmtId="41" fontId="16" fillId="8" borderId="13" xfId="0" applyNumberFormat="1" applyFont="1" applyFill="1" applyBorder="1" applyAlignment="1" applyProtection="1">
      <alignment vertical="center"/>
      <protection locked="0"/>
    </xf>
    <xf numFmtId="41" fontId="16" fillId="8" borderId="26" xfId="0" applyNumberFormat="1" applyFont="1" applyFill="1" applyBorder="1" applyAlignment="1" applyProtection="1">
      <alignment vertical="center"/>
      <protection/>
    </xf>
    <xf numFmtId="41" fontId="16" fillId="8" borderId="10" xfId="0" applyNumberFormat="1" applyFont="1" applyFill="1" applyBorder="1" applyAlignment="1" applyProtection="1">
      <alignment vertical="center"/>
      <protection/>
    </xf>
    <xf numFmtId="41" fontId="16" fillId="8" borderId="10" xfId="0" applyNumberFormat="1" applyFont="1" applyFill="1" applyBorder="1" applyAlignment="1" applyProtection="1">
      <alignment vertical="center"/>
      <protection locked="0"/>
    </xf>
    <xf numFmtId="41" fontId="16" fillId="8" borderId="45" xfId="0" applyNumberFormat="1" applyFont="1" applyFill="1" applyBorder="1" applyAlignment="1" applyProtection="1">
      <alignment vertical="center"/>
      <protection/>
    </xf>
    <xf numFmtId="41" fontId="16" fillId="8" borderId="34" xfId="0" applyNumberFormat="1" applyFont="1" applyFill="1" applyBorder="1" applyAlignment="1" applyProtection="1">
      <alignment vertical="center"/>
      <protection/>
    </xf>
    <xf numFmtId="41" fontId="16" fillId="8" borderId="14" xfId="0" applyNumberFormat="1" applyFont="1" applyFill="1" applyBorder="1" applyAlignment="1" applyProtection="1">
      <alignment vertical="center"/>
      <protection/>
    </xf>
    <xf numFmtId="41" fontId="16" fillId="8" borderId="12" xfId="0" applyNumberFormat="1" applyFont="1" applyFill="1" applyBorder="1" applyAlignment="1" applyProtection="1">
      <alignment vertical="center"/>
      <protection locked="0"/>
    </xf>
    <xf numFmtId="41" fontId="16" fillId="8" borderId="46" xfId="0" applyNumberFormat="1" applyFont="1" applyFill="1" applyBorder="1" applyAlignment="1" applyProtection="1">
      <alignment vertical="center"/>
      <protection/>
    </xf>
    <xf numFmtId="41" fontId="16" fillId="8" borderId="28" xfId="0" applyNumberFormat="1" applyFont="1" applyFill="1" applyBorder="1" applyAlignment="1" applyProtection="1">
      <alignment vertical="center"/>
      <protection locked="0"/>
    </xf>
    <xf numFmtId="41" fontId="16" fillId="8" borderId="11" xfId="0" applyNumberFormat="1" applyFont="1" applyFill="1" applyBorder="1" applyAlignment="1" applyProtection="1">
      <alignment vertical="center"/>
      <protection/>
    </xf>
    <xf numFmtId="41" fontId="16" fillId="8" borderId="9" xfId="0" applyNumberFormat="1" applyFont="1" applyFill="1" applyBorder="1" applyAlignment="1" applyProtection="1">
      <alignment vertical="center"/>
      <protection locked="0"/>
    </xf>
    <xf numFmtId="41" fontId="16" fillId="8" borderId="39" xfId="0" applyNumberFormat="1" applyFont="1" applyFill="1" applyBorder="1" applyAlignment="1" applyProtection="1">
      <alignment vertical="center"/>
      <protection/>
    </xf>
    <xf numFmtId="41" fontId="16" fillId="8" borderId="26" xfId="0" applyNumberFormat="1" applyFont="1" applyFill="1" applyBorder="1" applyAlignment="1" applyProtection="1">
      <alignment vertical="center"/>
      <protection locked="0"/>
    </xf>
    <xf numFmtId="182" fontId="16" fillId="8" borderId="45" xfId="0" applyNumberFormat="1" applyFont="1" applyFill="1" applyBorder="1" applyAlignment="1" applyProtection="1">
      <alignment vertical="center"/>
      <protection/>
    </xf>
    <xf numFmtId="182" fontId="16" fillId="8" borderId="34" xfId="0" applyNumberFormat="1" applyFont="1" applyFill="1" applyBorder="1" applyAlignment="1" applyProtection="1">
      <alignment vertical="center"/>
      <protection/>
    </xf>
    <xf numFmtId="41" fontId="31" fillId="7" borderId="44" xfId="0" applyNumberFormat="1" applyFont="1" applyFill="1" applyBorder="1" applyAlignment="1" applyProtection="1">
      <alignment horizontal="center" vertical="center"/>
      <protection/>
    </xf>
    <xf numFmtId="41" fontId="16" fillId="7" borderId="28" xfId="0" applyNumberFormat="1" applyFont="1" applyFill="1" applyBorder="1" applyAlignment="1" applyProtection="1">
      <alignment vertical="center"/>
      <protection/>
    </xf>
    <xf numFmtId="41" fontId="16" fillId="7" borderId="13" xfId="0" applyNumberFormat="1" applyFont="1" applyFill="1" applyBorder="1" applyAlignment="1" applyProtection="1">
      <alignment vertical="center"/>
      <protection/>
    </xf>
    <xf numFmtId="41" fontId="16" fillId="7" borderId="14" xfId="0" applyNumberFormat="1" applyFont="1" applyFill="1" applyBorder="1" applyAlignment="1" applyProtection="1">
      <alignment vertical="center"/>
      <protection/>
    </xf>
    <xf numFmtId="41" fontId="16" fillId="7" borderId="12" xfId="0" applyNumberFormat="1" applyFont="1" applyFill="1" applyBorder="1" applyAlignment="1" applyProtection="1">
      <alignment vertical="center"/>
      <protection locked="0"/>
    </xf>
    <xf numFmtId="41" fontId="16" fillId="7" borderId="13" xfId="0" applyNumberFormat="1" applyFont="1" applyFill="1" applyBorder="1" applyAlignment="1" applyProtection="1">
      <alignment vertical="center"/>
      <protection locked="0"/>
    </xf>
    <xf numFmtId="41" fontId="16" fillId="7" borderId="46" xfId="0" applyNumberFormat="1" applyFont="1" applyFill="1" applyBorder="1" applyAlignment="1" applyProtection="1">
      <alignment vertical="center"/>
      <protection/>
    </xf>
    <xf numFmtId="41" fontId="16" fillId="7" borderId="28" xfId="0" applyNumberFormat="1" applyFont="1" applyFill="1" applyBorder="1" applyAlignment="1" applyProtection="1">
      <alignment vertical="center"/>
      <protection locked="0"/>
    </xf>
    <xf numFmtId="182" fontId="16" fillId="7" borderId="45" xfId="0" applyNumberFormat="1" applyFont="1" applyFill="1" applyBorder="1" applyAlignment="1" applyProtection="1">
      <alignment vertical="center"/>
      <protection/>
    </xf>
    <xf numFmtId="41" fontId="16" fillId="7" borderId="45" xfId="0" applyNumberFormat="1" applyFont="1" applyFill="1" applyBorder="1" applyAlignment="1" applyProtection="1">
      <alignment vertical="center"/>
      <protection/>
    </xf>
    <xf numFmtId="41" fontId="16" fillId="7" borderId="0" xfId="0" applyNumberFormat="1" applyFont="1" applyFill="1" applyAlignment="1" applyProtection="1">
      <alignment vertical="center"/>
      <protection/>
    </xf>
    <xf numFmtId="41" fontId="16" fillId="8" borderId="0" xfId="0" applyNumberFormat="1" applyFont="1" applyFill="1" applyAlignment="1" applyProtection="1">
      <alignment vertical="center"/>
      <protection/>
    </xf>
    <xf numFmtId="41" fontId="31" fillId="9" borderId="40" xfId="0" applyNumberFormat="1" applyFont="1" applyFill="1" applyBorder="1" applyAlignment="1" applyProtection="1">
      <alignment horizontal="center" vertical="center"/>
      <protection/>
    </xf>
    <xf numFmtId="41" fontId="16" fillId="9" borderId="26" xfId="0" applyNumberFormat="1" applyFont="1" applyFill="1" applyBorder="1" applyAlignment="1" applyProtection="1">
      <alignment vertical="center"/>
      <protection/>
    </xf>
    <xf numFmtId="41" fontId="16" fillId="9" borderId="10" xfId="0" applyNumberFormat="1" applyFont="1" applyFill="1" applyBorder="1" applyAlignment="1" applyProtection="1">
      <alignment vertical="center"/>
      <protection/>
    </xf>
    <xf numFmtId="41" fontId="16" fillId="9" borderId="11" xfId="0" applyNumberFormat="1" applyFont="1" applyFill="1" applyBorder="1" applyAlignment="1" applyProtection="1">
      <alignment vertical="center"/>
      <protection/>
    </xf>
    <xf numFmtId="41" fontId="16" fillId="9" borderId="9" xfId="0" applyNumberFormat="1" applyFont="1" applyFill="1" applyBorder="1" applyAlignment="1" applyProtection="1">
      <alignment vertical="center"/>
      <protection locked="0"/>
    </xf>
    <xf numFmtId="41" fontId="16" fillId="9" borderId="10" xfId="0" applyNumberFormat="1" applyFont="1" applyFill="1" applyBorder="1" applyAlignment="1" applyProtection="1">
      <alignment vertical="center"/>
      <protection locked="0"/>
    </xf>
    <xf numFmtId="41" fontId="16" fillId="9" borderId="39" xfId="0" applyNumberFormat="1" applyFont="1" applyFill="1" applyBorder="1" applyAlignment="1" applyProtection="1">
      <alignment vertical="center"/>
      <protection/>
    </xf>
    <xf numFmtId="41" fontId="16" fillId="9" borderId="26" xfId="0" applyNumberFormat="1" applyFont="1" applyFill="1" applyBorder="1" applyAlignment="1" applyProtection="1">
      <alignment vertical="center"/>
      <protection locked="0"/>
    </xf>
    <xf numFmtId="182" fontId="16" fillId="9" borderId="34" xfId="0" applyNumberFormat="1" applyFont="1" applyFill="1" applyBorder="1" applyAlignment="1" applyProtection="1">
      <alignment vertical="center"/>
      <protection/>
    </xf>
    <xf numFmtId="41" fontId="16" fillId="9" borderId="34" xfId="0" applyNumberFormat="1" applyFont="1" applyFill="1" applyBorder="1" applyAlignment="1" applyProtection="1">
      <alignment vertical="center"/>
      <protection/>
    </xf>
    <xf numFmtId="0" fontId="16" fillId="9" borderId="58" xfId="0" applyNumberFormat="1" applyFont="1" applyFill="1" applyBorder="1" applyAlignment="1" applyProtection="1">
      <alignment horizontal="center" vertical="center" shrinkToFit="1"/>
      <protection/>
    </xf>
    <xf numFmtId="41" fontId="16" fillId="9" borderId="0" xfId="0" applyNumberFormat="1" applyFont="1" applyFill="1" applyAlignment="1" applyProtection="1">
      <alignment vertical="center"/>
      <protection/>
    </xf>
    <xf numFmtId="41" fontId="31" fillId="4" borderId="40" xfId="0" applyNumberFormat="1" applyFont="1" applyFill="1" applyBorder="1" applyAlignment="1" applyProtection="1">
      <alignment horizontal="center" vertical="center"/>
      <protection/>
    </xf>
    <xf numFmtId="41" fontId="16" fillId="4" borderId="26" xfId="0" applyNumberFormat="1" applyFont="1" applyFill="1" applyBorder="1" applyAlignment="1" applyProtection="1">
      <alignment vertical="center"/>
      <protection/>
    </xf>
    <xf numFmtId="41" fontId="16" fillId="4" borderId="10" xfId="0" applyNumberFormat="1" applyFont="1" applyFill="1" applyBorder="1" applyAlignment="1" applyProtection="1">
      <alignment vertical="center"/>
      <protection/>
    </xf>
    <xf numFmtId="41" fontId="16" fillId="4" borderId="11" xfId="0" applyNumberFormat="1" applyFont="1" applyFill="1" applyBorder="1" applyAlignment="1" applyProtection="1">
      <alignment vertical="center"/>
      <protection/>
    </xf>
    <xf numFmtId="41" fontId="16" fillId="4" borderId="9" xfId="0" applyNumberFormat="1" applyFont="1" applyFill="1" applyBorder="1" applyAlignment="1" applyProtection="1">
      <alignment vertical="center"/>
      <protection locked="0"/>
    </xf>
    <xf numFmtId="41" fontId="16" fillId="4" borderId="10" xfId="0" applyNumberFormat="1" applyFont="1" applyFill="1" applyBorder="1" applyAlignment="1" applyProtection="1">
      <alignment vertical="center"/>
      <protection locked="0"/>
    </xf>
    <xf numFmtId="41" fontId="16" fillId="4" borderId="39" xfId="0" applyNumberFormat="1" applyFont="1" applyFill="1" applyBorder="1" applyAlignment="1" applyProtection="1">
      <alignment vertical="center"/>
      <protection/>
    </xf>
    <xf numFmtId="41" fontId="16" fillId="4" borderId="26" xfId="0" applyNumberFormat="1" applyFont="1" applyFill="1" applyBorder="1" applyAlignment="1" applyProtection="1">
      <alignment vertical="center"/>
      <protection locked="0"/>
    </xf>
    <xf numFmtId="182" fontId="16" fillId="4" borderId="34" xfId="0" applyNumberFormat="1" applyFont="1" applyFill="1" applyBorder="1" applyAlignment="1" applyProtection="1">
      <alignment vertical="center"/>
      <protection/>
    </xf>
    <xf numFmtId="41" fontId="16" fillId="4" borderId="34" xfId="0" applyNumberFormat="1" applyFont="1" applyFill="1" applyBorder="1" applyAlignment="1" applyProtection="1">
      <alignment vertical="center"/>
      <protection/>
    </xf>
    <xf numFmtId="0" fontId="16" fillId="4" borderId="58" xfId="0" applyNumberFormat="1" applyFont="1" applyFill="1" applyBorder="1" applyAlignment="1" applyProtection="1">
      <alignment horizontal="center" vertical="center" shrinkToFit="1"/>
      <protection/>
    </xf>
    <xf numFmtId="41" fontId="16" fillId="9" borderId="46" xfId="0" applyNumberFormat="1" applyFont="1" applyFill="1" applyBorder="1" applyAlignment="1" applyProtection="1">
      <alignment/>
      <protection/>
    </xf>
    <xf numFmtId="41" fontId="16" fillId="9" borderId="39" xfId="0" applyNumberFormat="1" applyFont="1" applyFill="1" applyBorder="1" applyAlignment="1" applyProtection="1">
      <alignment/>
      <protection/>
    </xf>
    <xf numFmtId="41" fontId="16" fillId="9" borderId="36" xfId="0" applyNumberFormat="1" applyFont="1" applyFill="1" applyBorder="1" applyAlignment="1" applyProtection="1">
      <alignment/>
      <protection/>
    </xf>
    <xf numFmtId="41" fontId="16" fillId="9" borderId="37" xfId="0" applyNumberFormat="1" applyFont="1" applyFill="1" applyBorder="1" applyAlignment="1" applyProtection="1">
      <alignment/>
      <protection/>
    </xf>
    <xf numFmtId="41" fontId="16" fillId="10" borderId="46" xfId="0" applyNumberFormat="1" applyFont="1" applyFill="1" applyBorder="1" applyAlignment="1" applyProtection="1">
      <alignment/>
      <protection/>
    </xf>
    <xf numFmtId="41" fontId="16" fillId="10" borderId="39" xfId="0" applyNumberFormat="1" applyFont="1" applyFill="1" applyBorder="1" applyAlignment="1" applyProtection="1">
      <alignment/>
      <protection/>
    </xf>
    <xf numFmtId="41" fontId="16" fillId="10" borderId="36" xfId="0" applyNumberFormat="1" applyFont="1" applyFill="1" applyBorder="1" applyAlignment="1" applyProtection="1">
      <alignment/>
      <protection/>
    </xf>
    <xf numFmtId="41" fontId="16" fillId="2" borderId="15" xfId="0" applyNumberFormat="1" applyFont="1" applyFill="1" applyBorder="1" applyAlignment="1" applyProtection="1">
      <alignment shrinkToFit="1"/>
      <protection/>
    </xf>
    <xf numFmtId="41" fontId="16" fillId="10" borderId="57" xfId="0" applyNumberFormat="1" applyFont="1" applyFill="1" applyBorder="1" applyAlignment="1" applyProtection="1">
      <alignment/>
      <protection/>
    </xf>
    <xf numFmtId="41" fontId="16" fillId="10" borderId="58" xfId="0" applyNumberFormat="1" applyFont="1" applyFill="1" applyBorder="1" applyAlignment="1" applyProtection="1">
      <alignment/>
      <protection/>
    </xf>
    <xf numFmtId="41" fontId="16" fillId="10" borderId="59" xfId="0" applyNumberFormat="1" applyFont="1" applyFill="1" applyBorder="1" applyAlignment="1" applyProtection="1">
      <alignment/>
      <protection/>
    </xf>
    <xf numFmtId="0" fontId="44" fillId="2" borderId="98" xfId="0" applyFont="1" applyFill="1" applyBorder="1" applyAlignment="1">
      <alignment wrapText="1"/>
    </xf>
    <xf numFmtId="41" fontId="16" fillId="11" borderId="0" xfId="0" applyNumberFormat="1" applyFont="1" applyFill="1" applyAlignment="1" applyProtection="1">
      <alignment vertical="center"/>
      <protection/>
    </xf>
    <xf numFmtId="41" fontId="16" fillId="0" borderId="0" xfId="0" applyNumberFormat="1" applyFont="1" applyFill="1" applyAlignment="1" applyProtection="1">
      <alignment horizontal="center" vertical="center"/>
      <protection/>
    </xf>
    <xf numFmtId="190" fontId="11" fillId="0" borderId="111" xfId="0" applyNumberFormat="1" applyFont="1" applyBorder="1" applyAlignment="1">
      <alignment/>
    </xf>
    <xf numFmtId="190" fontId="11" fillId="0" borderId="112" xfId="0" applyNumberFormat="1" applyFont="1" applyBorder="1" applyAlignment="1">
      <alignment/>
    </xf>
    <xf numFmtId="41" fontId="16" fillId="12" borderId="0" xfId="0" applyNumberFormat="1" applyFont="1" applyFill="1" applyAlignment="1" applyProtection="1">
      <alignment horizontal="center" vertical="center"/>
      <protection/>
    </xf>
    <xf numFmtId="41" fontId="31" fillId="12" borderId="40" xfId="0" applyNumberFormat="1" applyFont="1" applyFill="1" applyBorder="1" applyAlignment="1" applyProtection="1">
      <alignment horizontal="center" vertical="center"/>
      <protection/>
    </xf>
    <xf numFmtId="41" fontId="16" fillId="12" borderId="28" xfId="0" applyNumberFormat="1" applyFont="1" applyFill="1" applyBorder="1" applyAlignment="1" applyProtection="1">
      <alignment vertical="center"/>
      <protection/>
    </xf>
    <xf numFmtId="41" fontId="16" fillId="12" borderId="10" xfId="0" applyNumberFormat="1" applyFont="1" applyFill="1" applyBorder="1" applyAlignment="1" applyProtection="1">
      <alignment vertical="center"/>
      <protection/>
    </xf>
    <xf numFmtId="41" fontId="16" fillId="12" borderId="11" xfId="0" applyNumberFormat="1" applyFont="1" applyFill="1" applyBorder="1" applyAlignment="1" applyProtection="1">
      <alignment vertical="center"/>
      <protection/>
    </xf>
    <xf numFmtId="41" fontId="16" fillId="12" borderId="9" xfId="0" applyNumberFormat="1" applyFont="1" applyFill="1" applyBorder="1" applyAlignment="1" applyProtection="1">
      <alignment vertical="center"/>
      <protection locked="0"/>
    </xf>
    <xf numFmtId="41" fontId="16" fillId="12" borderId="10" xfId="0" applyNumberFormat="1" applyFont="1" applyFill="1" applyBorder="1" applyAlignment="1" applyProtection="1">
      <alignment vertical="center"/>
      <protection locked="0"/>
    </xf>
    <xf numFmtId="41" fontId="16" fillId="12" borderId="39" xfId="0" applyNumberFormat="1" applyFont="1" applyFill="1" applyBorder="1" applyAlignment="1" applyProtection="1">
      <alignment vertical="center"/>
      <protection/>
    </xf>
    <xf numFmtId="41" fontId="16" fillId="12" borderId="26" xfId="0" applyNumberFormat="1" applyFont="1" applyFill="1" applyBorder="1" applyAlignment="1" applyProtection="1">
      <alignment vertical="center"/>
      <protection locked="0"/>
    </xf>
    <xf numFmtId="41" fontId="16" fillId="12" borderId="26" xfId="0" applyNumberFormat="1" applyFont="1" applyFill="1" applyBorder="1" applyAlignment="1" applyProtection="1">
      <alignment vertical="center"/>
      <protection/>
    </xf>
    <xf numFmtId="182" fontId="16" fillId="12" borderId="34" xfId="0" applyNumberFormat="1" applyFont="1" applyFill="1" applyBorder="1" applyAlignment="1" applyProtection="1">
      <alignment vertical="center"/>
      <protection/>
    </xf>
    <xf numFmtId="41" fontId="16" fillId="12" borderId="34" xfId="0" applyNumberFormat="1" applyFont="1" applyFill="1" applyBorder="1" applyAlignment="1" applyProtection="1">
      <alignment vertical="center"/>
      <protection/>
    </xf>
    <xf numFmtId="0" fontId="16" fillId="12" borderId="58" xfId="0" applyNumberFormat="1" applyFont="1" applyFill="1" applyBorder="1" applyAlignment="1" applyProtection="1">
      <alignment horizontal="center" vertical="center" shrinkToFit="1"/>
      <protection/>
    </xf>
    <xf numFmtId="41" fontId="16" fillId="12" borderId="0" xfId="0" applyNumberFormat="1" applyFont="1" applyFill="1" applyAlignment="1" applyProtection="1">
      <alignment vertical="center"/>
      <protection/>
    </xf>
    <xf numFmtId="41" fontId="16" fillId="12" borderId="38" xfId="0" applyNumberFormat="1" applyFont="1" applyFill="1" applyBorder="1" applyAlignment="1" applyProtection="1">
      <alignment horizontal="center" vertical="center"/>
      <protection/>
    </xf>
    <xf numFmtId="41" fontId="16" fillId="12" borderId="25" xfId="0" applyNumberFormat="1" applyFont="1" applyFill="1" applyBorder="1" applyAlignment="1" applyProtection="1">
      <alignment vertical="center"/>
      <protection/>
    </xf>
    <xf numFmtId="41" fontId="16" fillId="12" borderId="7" xfId="0" applyNumberFormat="1" applyFont="1" applyFill="1" applyBorder="1" applyAlignment="1" applyProtection="1">
      <alignment vertical="center"/>
      <protection/>
    </xf>
    <xf numFmtId="41" fontId="16" fillId="12" borderId="8" xfId="0" applyNumberFormat="1" applyFont="1" applyFill="1" applyBorder="1" applyAlignment="1" applyProtection="1">
      <alignment vertical="center"/>
      <protection/>
    </xf>
    <xf numFmtId="41" fontId="16" fillId="12" borderId="6" xfId="0" applyNumberFormat="1" applyFont="1" applyFill="1" applyBorder="1" applyAlignment="1" applyProtection="1">
      <alignment vertical="center"/>
      <protection locked="0"/>
    </xf>
    <xf numFmtId="41" fontId="16" fillId="12" borderId="7" xfId="0" applyNumberFormat="1" applyFont="1" applyFill="1" applyBorder="1" applyAlignment="1" applyProtection="1">
      <alignment vertical="center"/>
      <protection locked="0"/>
    </xf>
    <xf numFmtId="41" fontId="16" fillId="12" borderId="37" xfId="0" applyNumberFormat="1" applyFont="1" applyFill="1" applyBorder="1" applyAlignment="1" applyProtection="1">
      <alignment vertical="center"/>
      <protection/>
    </xf>
    <xf numFmtId="41" fontId="16" fillId="12" borderId="25" xfId="0" applyNumberFormat="1" applyFont="1" applyFill="1" applyBorder="1" applyAlignment="1" applyProtection="1">
      <alignment vertical="center"/>
      <protection locked="0"/>
    </xf>
    <xf numFmtId="182" fontId="16" fillId="12" borderId="33" xfId="0" applyNumberFormat="1" applyFont="1" applyFill="1" applyBorder="1" applyAlignment="1" applyProtection="1">
      <alignment vertical="center"/>
      <protection/>
    </xf>
    <xf numFmtId="41" fontId="16" fillId="12" borderId="33" xfId="0" applyNumberFormat="1" applyFont="1" applyFill="1" applyBorder="1" applyAlignment="1" applyProtection="1">
      <alignment vertical="center"/>
      <protection/>
    </xf>
    <xf numFmtId="0" fontId="16" fillId="12" borderId="57" xfId="0" applyNumberFormat="1" applyFont="1" applyFill="1" applyBorder="1" applyAlignment="1" applyProtection="1">
      <alignment horizontal="center" vertical="center" shrinkToFit="1"/>
      <protection/>
    </xf>
    <xf numFmtId="41" fontId="31" fillId="12" borderId="61" xfId="0" applyNumberFormat="1" applyFont="1" applyFill="1" applyBorder="1" applyAlignment="1" applyProtection="1">
      <alignment horizontal="center" vertical="center"/>
      <protection/>
    </xf>
    <xf numFmtId="41" fontId="16" fillId="12" borderId="29" xfId="0" applyNumberFormat="1" applyFont="1" applyFill="1" applyBorder="1" applyAlignment="1" applyProtection="1">
      <alignment vertical="center"/>
      <protection/>
    </xf>
    <xf numFmtId="41" fontId="16" fillId="12" borderId="16" xfId="0" applyNumberFormat="1" applyFont="1" applyFill="1" applyBorder="1" applyAlignment="1" applyProtection="1">
      <alignment vertical="center"/>
      <protection/>
    </xf>
    <xf numFmtId="41" fontId="16" fillId="12" borderId="17" xfId="0" applyNumberFormat="1" applyFont="1" applyFill="1" applyBorder="1" applyAlignment="1" applyProtection="1">
      <alignment vertical="center"/>
      <protection/>
    </xf>
    <xf numFmtId="41" fontId="16" fillId="12" borderId="15" xfId="0" applyNumberFormat="1" applyFont="1" applyFill="1" applyBorder="1" applyAlignment="1" applyProtection="1">
      <alignment vertical="center"/>
      <protection locked="0"/>
    </xf>
    <xf numFmtId="41" fontId="16" fillId="12" borderId="16" xfId="0" applyNumberFormat="1" applyFont="1" applyFill="1" applyBorder="1" applyAlignment="1" applyProtection="1">
      <alignment vertical="center"/>
      <protection locked="0"/>
    </xf>
    <xf numFmtId="41" fontId="16" fillId="12" borderId="36" xfId="0" applyNumberFormat="1" applyFont="1" applyFill="1" applyBorder="1" applyAlignment="1" applyProtection="1">
      <alignment vertical="center"/>
      <protection/>
    </xf>
    <xf numFmtId="41" fontId="16" fillId="12" borderId="29" xfId="0" applyNumberFormat="1" applyFont="1" applyFill="1" applyBorder="1" applyAlignment="1" applyProtection="1">
      <alignment vertical="center"/>
      <protection locked="0"/>
    </xf>
    <xf numFmtId="182" fontId="16" fillId="12" borderId="35" xfId="0" applyNumberFormat="1" applyFont="1" applyFill="1" applyBorder="1" applyAlignment="1" applyProtection="1">
      <alignment vertical="center"/>
      <protection/>
    </xf>
    <xf numFmtId="41" fontId="16" fillId="12" borderId="35" xfId="0" applyNumberFormat="1" applyFont="1" applyFill="1" applyBorder="1" applyAlignment="1" applyProtection="1">
      <alignment vertical="center"/>
      <protection/>
    </xf>
    <xf numFmtId="0" fontId="16" fillId="12" borderId="59" xfId="0" applyNumberFormat="1" applyFont="1" applyFill="1" applyBorder="1" applyAlignment="1" applyProtection="1">
      <alignment horizontal="center" vertical="center" shrinkToFit="1"/>
      <protection/>
    </xf>
    <xf numFmtId="41" fontId="31" fillId="12" borderId="44" xfId="0" applyNumberFormat="1" applyFont="1" applyFill="1" applyBorder="1" applyAlignment="1" applyProtection="1">
      <alignment horizontal="center" vertical="center"/>
      <protection/>
    </xf>
    <xf numFmtId="41" fontId="16" fillId="12" borderId="13" xfId="0" applyNumberFormat="1" applyFont="1" applyFill="1" applyBorder="1" applyAlignment="1" applyProtection="1">
      <alignment vertical="center"/>
      <protection/>
    </xf>
    <xf numFmtId="41" fontId="16" fillId="12" borderId="14" xfId="0" applyNumberFormat="1" applyFont="1" applyFill="1" applyBorder="1" applyAlignment="1" applyProtection="1">
      <alignment vertical="center"/>
      <protection/>
    </xf>
    <xf numFmtId="41" fontId="16" fillId="12" borderId="12" xfId="0" applyNumberFormat="1" applyFont="1" applyFill="1" applyBorder="1" applyAlignment="1" applyProtection="1">
      <alignment vertical="center"/>
      <protection locked="0"/>
    </xf>
    <xf numFmtId="41" fontId="16" fillId="12" borderId="13" xfId="0" applyNumberFormat="1" applyFont="1" applyFill="1" applyBorder="1" applyAlignment="1" applyProtection="1">
      <alignment vertical="center"/>
      <protection locked="0"/>
    </xf>
    <xf numFmtId="41" fontId="16" fillId="12" borderId="46" xfId="0" applyNumberFormat="1" applyFont="1" applyFill="1" applyBorder="1" applyAlignment="1" applyProtection="1">
      <alignment vertical="center"/>
      <protection/>
    </xf>
    <xf numFmtId="41" fontId="16" fillId="12" borderId="28" xfId="0" applyNumberFormat="1" applyFont="1" applyFill="1" applyBorder="1" applyAlignment="1" applyProtection="1">
      <alignment vertical="center"/>
      <protection locked="0"/>
    </xf>
    <xf numFmtId="182" fontId="16" fillId="12" borderId="45" xfId="0" applyNumberFormat="1" applyFont="1" applyFill="1" applyBorder="1" applyAlignment="1" applyProtection="1">
      <alignment vertical="center"/>
      <protection/>
    </xf>
    <xf numFmtId="41" fontId="16" fillId="12" borderId="45" xfId="0" applyNumberFormat="1" applyFont="1" applyFill="1" applyBorder="1" applyAlignment="1" applyProtection="1">
      <alignment vertical="center"/>
      <protection/>
    </xf>
    <xf numFmtId="0" fontId="16" fillId="12" borderId="62" xfId="0" applyNumberFormat="1" applyFont="1" applyFill="1" applyBorder="1" applyAlignment="1" applyProtection="1">
      <alignment horizontal="center" vertical="center" shrinkToFit="1"/>
      <protection/>
    </xf>
    <xf numFmtId="0" fontId="16" fillId="7" borderId="62" xfId="0" applyNumberFormat="1" applyFont="1" applyFill="1" applyBorder="1" applyAlignment="1" applyProtection="1">
      <alignment horizontal="center" vertical="center" shrinkToFit="1"/>
      <protection/>
    </xf>
    <xf numFmtId="41" fontId="16" fillId="13" borderId="0" xfId="0" applyNumberFormat="1" applyFont="1" applyFill="1" applyAlignment="1" applyProtection="1">
      <alignment vertical="center"/>
      <protection/>
    </xf>
    <xf numFmtId="3" fontId="4" fillId="0" borderId="5" xfId="0" applyNumberFormat="1" applyFont="1" applyBorder="1" applyAlignment="1">
      <alignment vertical="center" shrinkToFit="1"/>
    </xf>
    <xf numFmtId="3" fontId="4" fillId="0" borderId="5" xfId="0" applyNumberFormat="1" applyFont="1" applyBorder="1" applyAlignment="1">
      <alignment horizontal="distributed" vertical="center"/>
    </xf>
    <xf numFmtId="182" fontId="0" fillId="0" borderId="5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182" fontId="4" fillId="0" borderId="5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 shrinkToFit="1"/>
    </xf>
    <xf numFmtId="3" fontId="14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21" fillId="5" borderId="5" xfId="0" applyNumberFormat="1" applyFont="1" applyFill="1" applyBorder="1" applyAlignment="1">
      <alignment vertical="center"/>
    </xf>
    <xf numFmtId="3" fontId="4" fillId="0" borderId="5" xfId="0" applyNumberFormat="1" applyFont="1" applyBorder="1" applyAlignment="1">
      <alignment horizontal="center" vertical="center" shrinkToFit="1"/>
    </xf>
    <xf numFmtId="3" fontId="22" fillId="2" borderId="5" xfId="0" applyNumberFormat="1" applyFont="1" applyFill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22" fillId="2" borderId="5" xfId="0" applyNumberFormat="1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vertical="center"/>
    </xf>
    <xf numFmtId="3" fontId="17" fillId="2" borderId="5" xfId="0" applyNumberFormat="1" applyFont="1" applyFill="1" applyBorder="1" applyAlignment="1">
      <alignment horizontal="center" vertical="center"/>
    </xf>
    <xf numFmtId="3" fontId="19" fillId="0" borderId="60" xfId="0" applyNumberFormat="1" applyFont="1" applyBorder="1" applyAlignment="1">
      <alignment horizontal="center" vertical="center"/>
    </xf>
    <xf numFmtId="3" fontId="20" fillId="0" borderId="2" xfId="0" applyNumberFormat="1" applyFont="1" applyBorder="1" applyAlignment="1">
      <alignment vertical="center" shrinkToFit="1"/>
    </xf>
    <xf numFmtId="3" fontId="20" fillId="0" borderId="3" xfId="0" applyNumberFormat="1" applyFont="1" applyBorder="1" applyAlignment="1">
      <alignment vertical="center" shrinkToFit="1"/>
    </xf>
    <xf numFmtId="3" fontId="20" fillId="0" borderId="4" xfId="0" applyNumberFormat="1" applyFont="1" applyBorder="1" applyAlignment="1">
      <alignment vertical="center" shrinkToFit="1"/>
    </xf>
    <xf numFmtId="3" fontId="4" fillId="0" borderId="5" xfId="0" applyNumberFormat="1" applyFont="1" applyBorder="1" applyAlignment="1">
      <alignment horizontal="distributed" vertical="center" shrinkToFit="1"/>
    </xf>
    <xf numFmtId="3" fontId="22" fillId="2" borderId="103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 shrinkToFit="1"/>
    </xf>
    <xf numFmtId="3" fontId="4" fillId="0" borderId="0" xfId="0" applyNumberFormat="1" applyFont="1" applyBorder="1" applyAlignment="1">
      <alignment horizontal="distributed" vertical="center"/>
    </xf>
    <xf numFmtId="3" fontId="14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84" fontId="4" fillId="0" borderId="5" xfId="0" applyNumberFormat="1" applyFont="1" applyBorder="1" applyAlignment="1">
      <alignment vertical="center"/>
    </xf>
    <xf numFmtId="184" fontId="22" fillId="2" borderId="5" xfId="0" applyNumberFormat="1" applyFont="1" applyFill="1" applyBorder="1" applyAlignment="1">
      <alignment vertical="center"/>
    </xf>
    <xf numFmtId="184" fontId="21" fillId="5" borderId="5" xfId="0" applyNumberFormat="1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182" fontId="17" fillId="0" borderId="0" xfId="0" applyNumberFormat="1" applyFont="1" applyFill="1" applyBorder="1" applyAlignment="1">
      <alignment vertical="center"/>
    </xf>
    <xf numFmtId="182" fontId="0" fillId="0" borderId="60" xfId="0" applyNumberFormat="1" applyBorder="1" applyAlignment="1">
      <alignment vertical="center" shrinkToFit="1"/>
    </xf>
    <xf numFmtId="182" fontId="0" fillId="0" borderId="113" xfId="0" applyNumberFormat="1" applyBorder="1" applyAlignment="1">
      <alignment vertical="center" shrinkToFit="1"/>
    </xf>
    <xf numFmtId="182" fontId="0" fillId="0" borderId="47" xfId="0" applyNumberFormat="1" applyBorder="1" applyAlignment="1">
      <alignment vertical="center" shrinkToFit="1"/>
    </xf>
    <xf numFmtId="182" fontId="0" fillId="0" borderId="63" xfId="0" applyNumberFormat="1" applyBorder="1" applyAlignment="1">
      <alignment vertical="center" shrinkToFit="1"/>
    </xf>
    <xf numFmtId="182" fontId="0" fillId="14" borderId="72" xfId="0" applyNumberFormat="1" applyFill="1" applyBorder="1" applyAlignment="1">
      <alignment vertical="center" shrinkToFit="1"/>
    </xf>
    <xf numFmtId="182" fontId="0" fillId="0" borderId="5" xfId="0" applyNumberFormat="1" applyBorder="1" applyAlignment="1">
      <alignment horizontal="center" vertical="center"/>
    </xf>
    <xf numFmtId="182" fontId="0" fillId="14" borderId="76" xfId="0" applyNumberFormat="1" applyFill="1" applyBorder="1" applyAlignment="1">
      <alignment vertical="center" shrinkToFit="1"/>
    </xf>
    <xf numFmtId="182" fontId="0" fillId="14" borderId="1" xfId="0" applyNumberFormat="1" applyFill="1" applyBorder="1" applyAlignment="1">
      <alignment vertical="center" shrinkToFit="1"/>
    </xf>
    <xf numFmtId="182" fontId="0" fillId="14" borderId="0" xfId="0" applyNumberFormat="1" applyFill="1" applyBorder="1" applyAlignment="1">
      <alignment vertical="center" shrinkToFit="1"/>
    </xf>
    <xf numFmtId="0" fontId="0" fillId="14" borderId="0" xfId="0" applyFill="1" applyAlignment="1">
      <alignment shrinkToFit="1"/>
    </xf>
    <xf numFmtId="0" fontId="0" fillId="14" borderId="0" xfId="0" applyFill="1" applyAlignment="1">
      <alignment horizontal="center" shrinkToFit="1"/>
    </xf>
    <xf numFmtId="182" fontId="0" fillId="14" borderId="0" xfId="0" applyNumberFormat="1" applyFill="1" applyAlignment="1">
      <alignment/>
    </xf>
    <xf numFmtId="0" fontId="0" fillId="14" borderId="0" xfId="0" applyFill="1" applyAlignment="1">
      <alignment/>
    </xf>
    <xf numFmtId="0" fontId="0" fillId="14" borderId="0" xfId="0" applyFill="1" applyAlignment="1">
      <alignment/>
    </xf>
    <xf numFmtId="0" fontId="0" fillId="14" borderId="0" xfId="0" applyFill="1" applyAlignment="1">
      <alignment horizontal="center"/>
    </xf>
    <xf numFmtId="182" fontId="6" fillId="14" borderId="0" xfId="0" applyNumberFormat="1" applyFont="1" applyFill="1" applyAlignment="1">
      <alignment horizontal="center"/>
    </xf>
    <xf numFmtId="0" fontId="6" fillId="14" borderId="0" xfId="0" applyFont="1" applyFill="1" applyAlignment="1">
      <alignment/>
    </xf>
    <xf numFmtId="0" fontId="6" fillId="14" borderId="0" xfId="0" applyFont="1" applyFill="1" applyAlignment="1">
      <alignment vertical="center" shrinkToFit="1"/>
    </xf>
    <xf numFmtId="0" fontId="6" fillId="14" borderId="0" xfId="0" applyFont="1" applyFill="1" applyAlignment="1">
      <alignment horizontal="center" vertical="center" shrinkToFit="1"/>
    </xf>
    <xf numFmtId="182" fontId="6" fillId="14" borderId="0" xfId="0" applyNumberFormat="1" applyFont="1" applyFill="1" applyAlignment="1">
      <alignment vertical="center"/>
    </xf>
    <xf numFmtId="0" fontId="6" fillId="14" borderId="0" xfId="0" applyFont="1" applyFill="1" applyAlignment="1">
      <alignment vertical="center"/>
    </xf>
    <xf numFmtId="0" fontId="0" fillId="14" borderId="0" xfId="0" applyFill="1" applyAlignment="1">
      <alignment vertical="center" shrinkToFit="1"/>
    </xf>
    <xf numFmtId="0" fontId="0" fillId="14" borderId="0" xfId="0" applyFill="1" applyAlignment="1">
      <alignment horizontal="center" vertical="center" shrinkToFit="1"/>
    </xf>
    <xf numFmtId="182" fontId="0" fillId="14" borderId="0" xfId="0" applyNumberFormat="1" applyFill="1" applyAlignment="1">
      <alignment vertical="center"/>
    </xf>
    <xf numFmtId="182" fontId="0" fillId="14" borderId="5" xfId="0" applyNumberFormat="1" applyFill="1" applyBorder="1" applyAlignment="1">
      <alignment horizontal="center" vertical="center"/>
    </xf>
    <xf numFmtId="0" fontId="0" fillId="14" borderId="0" xfId="0" applyFill="1" applyAlignment="1">
      <alignment vertical="center"/>
    </xf>
    <xf numFmtId="0" fontId="0" fillId="14" borderId="2" xfId="0" applyFill="1" applyBorder="1" applyAlignment="1">
      <alignment vertical="center" shrinkToFit="1"/>
    </xf>
    <xf numFmtId="0" fontId="0" fillId="14" borderId="2" xfId="0" applyFill="1" applyBorder="1" applyAlignment="1">
      <alignment horizontal="center" vertical="center" shrinkToFit="1"/>
    </xf>
    <xf numFmtId="0" fontId="0" fillId="14" borderId="2" xfId="0" applyFill="1" applyBorder="1" applyAlignment="1">
      <alignment vertical="center"/>
    </xf>
    <xf numFmtId="0" fontId="0" fillId="14" borderId="3" xfId="0" applyFill="1" applyBorder="1" applyAlignment="1">
      <alignment vertical="center" shrinkToFit="1"/>
    </xf>
    <xf numFmtId="0" fontId="0" fillId="14" borderId="3" xfId="0" applyFill="1" applyBorder="1" applyAlignment="1">
      <alignment horizontal="center" vertical="center" shrinkToFit="1"/>
    </xf>
    <xf numFmtId="0" fontId="0" fillId="14" borderId="3" xfId="0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4" borderId="4" xfId="0" applyFill="1" applyBorder="1" applyAlignment="1">
      <alignment vertical="center" shrinkToFit="1"/>
    </xf>
    <xf numFmtId="0" fontId="0" fillId="14" borderId="4" xfId="0" applyFill="1" applyBorder="1" applyAlignment="1">
      <alignment horizontal="center" vertical="center" shrinkToFit="1"/>
    </xf>
    <xf numFmtId="0" fontId="0" fillId="14" borderId="4" xfId="0" applyFill="1" applyBorder="1" applyAlignment="1">
      <alignment horizontal="center" vertical="center"/>
    </xf>
    <xf numFmtId="0" fontId="0" fillId="14" borderId="5" xfId="0" applyFill="1" applyBorder="1" applyAlignment="1">
      <alignment vertical="center" shrinkToFit="1"/>
    </xf>
    <xf numFmtId="0" fontId="0" fillId="14" borderId="5" xfId="0" applyFill="1" applyBorder="1" applyAlignment="1">
      <alignment horizontal="center" vertical="center" shrinkToFit="1"/>
    </xf>
    <xf numFmtId="41" fontId="0" fillId="14" borderId="5" xfId="0" applyNumberFormat="1" applyFill="1" applyBorder="1" applyAlignment="1">
      <alignment vertical="center" shrinkToFit="1"/>
    </xf>
    <xf numFmtId="41" fontId="0" fillId="14" borderId="0" xfId="0" applyNumberFormat="1" applyFill="1" applyAlignment="1">
      <alignment vertical="center" shrinkToFit="1"/>
    </xf>
    <xf numFmtId="0" fontId="0" fillId="14" borderId="5" xfId="0" applyFont="1" applyFill="1" applyBorder="1" applyAlignment="1">
      <alignment vertical="center" shrinkToFit="1"/>
    </xf>
    <xf numFmtId="0" fontId="0" fillId="14" borderId="5" xfId="0" applyFont="1" applyFill="1" applyBorder="1" applyAlignment="1">
      <alignment horizontal="center" vertical="center" shrinkToFit="1"/>
    </xf>
    <xf numFmtId="41" fontId="0" fillId="14" borderId="5" xfId="0" applyNumberFormat="1" applyFont="1" applyFill="1" applyBorder="1" applyAlignment="1">
      <alignment vertical="center" shrinkToFit="1"/>
    </xf>
    <xf numFmtId="41" fontId="0" fillId="14" borderId="0" xfId="0" applyNumberFormat="1" applyFont="1" applyFill="1" applyAlignment="1">
      <alignment vertical="center" shrinkToFit="1"/>
    </xf>
    <xf numFmtId="0" fontId="0" fillId="14" borderId="0" xfId="0" applyFont="1" applyFill="1" applyAlignment="1">
      <alignment vertical="center" shrinkToFit="1"/>
    </xf>
    <xf numFmtId="41" fontId="7" fillId="14" borderId="5" xfId="0" applyNumberFormat="1" applyFont="1" applyFill="1" applyBorder="1" applyAlignment="1">
      <alignment vertical="center" shrinkToFit="1"/>
    </xf>
    <xf numFmtId="0" fontId="7" fillId="14" borderId="0" xfId="0" applyFont="1" applyFill="1" applyAlignment="1">
      <alignment vertical="center" shrinkToFit="1"/>
    </xf>
    <xf numFmtId="41" fontId="8" fillId="14" borderId="5" xfId="0" applyNumberFormat="1" applyFont="1" applyFill="1" applyBorder="1" applyAlignment="1">
      <alignment vertical="center" shrinkToFit="1"/>
    </xf>
    <xf numFmtId="0" fontId="8" fillId="14" borderId="0" xfId="0" applyFont="1" applyFill="1" applyAlignment="1">
      <alignment vertical="center" shrinkToFit="1"/>
    </xf>
    <xf numFmtId="182" fontId="0" fillId="14" borderId="0" xfId="0" applyNumberFormat="1" applyFill="1" applyAlignment="1">
      <alignment shrinkToFit="1"/>
    </xf>
    <xf numFmtId="182" fontId="0" fillId="14" borderId="77" xfId="0" applyNumberFormat="1" applyFill="1" applyBorder="1" applyAlignment="1">
      <alignment vertical="center" shrinkToFit="1"/>
    </xf>
    <xf numFmtId="0" fontId="0" fillId="14" borderId="2" xfId="0" applyFill="1" applyBorder="1" applyAlignment="1">
      <alignment horizontal="center" vertical="center"/>
    </xf>
    <xf numFmtId="0" fontId="0" fillId="14" borderId="3" xfId="0" applyFill="1" applyBorder="1" applyAlignment="1">
      <alignment vertical="center"/>
    </xf>
    <xf numFmtId="0" fontId="0" fillId="14" borderId="4" xfId="0" applyFill="1" applyBorder="1" applyAlignment="1">
      <alignment vertical="center"/>
    </xf>
    <xf numFmtId="41" fontId="0" fillId="14" borderId="5" xfId="0" applyNumberFormat="1" applyFill="1" applyBorder="1" applyAlignment="1">
      <alignment vertical="center"/>
    </xf>
    <xf numFmtId="0" fontId="0" fillId="14" borderId="5" xfId="0" applyFill="1" applyBorder="1" applyAlignment="1">
      <alignment vertical="center"/>
    </xf>
    <xf numFmtId="41" fontId="0" fillId="14" borderId="0" xfId="0" applyNumberFormat="1" applyFill="1" applyAlignment="1">
      <alignment vertical="center"/>
    </xf>
    <xf numFmtId="41" fontId="0" fillId="14" borderId="5" xfId="0" applyNumberFormat="1" applyFont="1" applyFill="1" applyBorder="1" applyAlignment="1">
      <alignment vertical="center"/>
    </xf>
    <xf numFmtId="0" fontId="0" fillId="14" borderId="5" xfId="0" applyFont="1" applyFill="1" applyBorder="1" applyAlignment="1">
      <alignment vertical="center"/>
    </xf>
    <xf numFmtId="41" fontId="0" fillId="14" borderId="0" xfId="0" applyNumberFormat="1" applyFont="1" applyFill="1" applyAlignment="1">
      <alignment vertical="center"/>
    </xf>
    <xf numFmtId="0" fontId="0" fillId="14" borderId="0" xfId="0" applyFont="1" applyFill="1" applyAlignment="1">
      <alignment vertical="center"/>
    </xf>
    <xf numFmtId="41" fontId="7" fillId="14" borderId="5" xfId="0" applyNumberFormat="1" applyFont="1" applyFill="1" applyBorder="1" applyAlignment="1">
      <alignment vertical="center"/>
    </xf>
    <xf numFmtId="0" fontId="7" fillId="14" borderId="5" xfId="0" applyFont="1" applyFill="1" applyBorder="1" applyAlignment="1">
      <alignment vertical="center"/>
    </xf>
    <xf numFmtId="0" fontId="7" fillId="14" borderId="0" xfId="0" applyFont="1" applyFill="1" applyAlignment="1">
      <alignment vertical="center"/>
    </xf>
    <xf numFmtId="41" fontId="0" fillId="14" borderId="5" xfId="0" applyNumberFormat="1" applyFill="1" applyBorder="1" applyAlignment="1">
      <alignment horizontal="center" vertical="center" shrinkToFit="1"/>
    </xf>
    <xf numFmtId="182" fontId="0" fillId="14" borderId="5" xfId="0" applyNumberFormat="1" applyFill="1" applyBorder="1" applyAlignment="1">
      <alignment vertical="center"/>
    </xf>
    <xf numFmtId="41" fontId="8" fillId="14" borderId="5" xfId="0" applyNumberFormat="1" applyFont="1" applyFill="1" applyBorder="1" applyAlignment="1">
      <alignment vertical="center"/>
    </xf>
    <xf numFmtId="0" fontId="8" fillId="14" borderId="5" xfId="0" applyFont="1" applyFill="1" applyBorder="1" applyAlignment="1">
      <alignment vertical="center"/>
    </xf>
    <xf numFmtId="0" fontId="8" fillId="14" borderId="0" xfId="0" applyFont="1" applyFill="1" applyAlignment="1">
      <alignment vertical="center"/>
    </xf>
    <xf numFmtId="0" fontId="6" fillId="14" borderId="0" xfId="0" applyFont="1" applyFill="1" applyAlignment="1">
      <alignment shrinkToFit="1"/>
    </xf>
    <xf numFmtId="0" fontId="6" fillId="14" borderId="0" xfId="0" applyFont="1" applyFill="1" applyAlignment="1">
      <alignment horizontal="center" shrinkToFit="1"/>
    </xf>
    <xf numFmtId="182" fontId="6" fillId="14" borderId="0" xfId="0" applyNumberFormat="1" applyFont="1" applyFill="1" applyAlignment="1">
      <alignment/>
    </xf>
    <xf numFmtId="182" fontId="0" fillId="14" borderId="113" xfId="0" applyNumberFormat="1" applyFill="1" applyBorder="1" applyAlignment="1">
      <alignment vertical="center" shrinkToFit="1"/>
    </xf>
    <xf numFmtId="182" fontId="0" fillId="14" borderId="27" xfId="0" applyNumberFormat="1" applyFill="1" applyBorder="1" applyAlignment="1">
      <alignment horizontal="center" vertical="center"/>
    </xf>
    <xf numFmtId="182" fontId="0" fillId="14" borderId="23" xfId="0" applyNumberFormat="1" applyFill="1" applyBorder="1" applyAlignment="1">
      <alignment horizontal="center" vertical="center"/>
    </xf>
    <xf numFmtId="182" fontId="0" fillId="14" borderId="24" xfId="0" applyNumberFormat="1" applyFill="1" applyBorder="1" applyAlignment="1">
      <alignment horizontal="center" vertical="center"/>
    </xf>
    <xf numFmtId="0" fontId="0" fillId="14" borderId="33" xfId="0" applyFill="1" applyBorder="1" applyAlignment="1">
      <alignment vertical="center" shrinkToFit="1"/>
    </xf>
    <xf numFmtId="0" fontId="0" fillId="14" borderId="33" xfId="0" applyFill="1" applyBorder="1" applyAlignment="1">
      <alignment horizontal="center" vertical="center" shrinkToFit="1"/>
    </xf>
    <xf numFmtId="41" fontId="0" fillId="14" borderId="25" xfId="0" applyNumberFormat="1" applyFill="1" applyBorder="1" applyAlignment="1">
      <alignment vertical="center" shrinkToFit="1"/>
    </xf>
    <xf numFmtId="41" fontId="0" fillId="14" borderId="7" xfId="0" applyNumberFormat="1" applyFill="1" applyBorder="1" applyAlignment="1">
      <alignment vertical="center" shrinkToFit="1"/>
    </xf>
    <xf numFmtId="41" fontId="0" fillId="14" borderId="8" xfId="0" applyNumberFormat="1" applyFill="1" applyBorder="1" applyAlignment="1">
      <alignment vertical="center" shrinkToFit="1"/>
    </xf>
    <xf numFmtId="41" fontId="0" fillId="14" borderId="33" xfId="0" applyNumberFormat="1" applyFill="1" applyBorder="1" applyAlignment="1">
      <alignment vertical="center" shrinkToFit="1"/>
    </xf>
    <xf numFmtId="0" fontId="0" fillId="14" borderId="34" xfId="0" applyFill="1" applyBorder="1" applyAlignment="1">
      <alignment vertical="center" shrinkToFit="1"/>
    </xf>
    <xf numFmtId="0" fontId="0" fillId="14" borderId="34" xfId="0" applyFill="1" applyBorder="1" applyAlignment="1">
      <alignment horizontal="center" vertical="center" shrinkToFit="1"/>
    </xf>
    <xf numFmtId="41" fontId="0" fillId="14" borderId="26" xfId="0" applyNumberFormat="1" applyFill="1" applyBorder="1" applyAlignment="1">
      <alignment vertical="center" shrinkToFit="1"/>
    </xf>
    <xf numFmtId="41" fontId="0" fillId="14" borderId="10" xfId="0" applyNumberFormat="1" applyFill="1" applyBorder="1" applyAlignment="1">
      <alignment vertical="center" shrinkToFit="1"/>
    </xf>
    <xf numFmtId="41" fontId="0" fillId="14" borderId="11" xfId="0" applyNumberFormat="1" applyFill="1" applyBorder="1" applyAlignment="1">
      <alignment vertical="center" shrinkToFit="1"/>
    </xf>
    <xf numFmtId="41" fontId="0" fillId="14" borderId="34" xfId="0" applyNumberFormat="1" applyFill="1" applyBorder="1" applyAlignment="1">
      <alignment vertical="center" shrinkToFit="1"/>
    </xf>
    <xf numFmtId="0" fontId="37" fillId="14" borderId="34" xfId="0" applyFont="1" applyFill="1" applyBorder="1" applyAlignment="1">
      <alignment vertical="center" shrinkToFit="1"/>
    </xf>
    <xf numFmtId="0" fontId="37" fillId="14" borderId="34" xfId="0" applyFont="1" applyFill="1" applyBorder="1" applyAlignment="1">
      <alignment horizontal="center" vertical="center" shrinkToFit="1"/>
    </xf>
    <xf numFmtId="41" fontId="37" fillId="14" borderId="26" xfId="0" applyNumberFormat="1" applyFont="1" applyFill="1" applyBorder="1" applyAlignment="1">
      <alignment vertical="center" shrinkToFit="1"/>
    </xf>
    <xf numFmtId="41" fontId="37" fillId="14" borderId="10" xfId="0" applyNumberFormat="1" applyFont="1" applyFill="1" applyBorder="1" applyAlignment="1">
      <alignment vertical="center" shrinkToFit="1"/>
    </xf>
    <xf numFmtId="41" fontId="37" fillId="14" borderId="11" xfId="0" applyNumberFormat="1" applyFont="1" applyFill="1" applyBorder="1" applyAlignment="1">
      <alignment vertical="center" shrinkToFit="1"/>
    </xf>
    <xf numFmtId="41" fontId="37" fillId="14" borderId="34" xfId="0" applyNumberFormat="1" applyFont="1" applyFill="1" applyBorder="1" applyAlignment="1">
      <alignment vertical="center" shrinkToFit="1"/>
    </xf>
    <xf numFmtId="0" fontId="37" fillId="14" borderId="0" xfId="0" applyFont="1" applyFill="1" applyAlignment="1">
      <alignment vertical="center" shrinkToFit="1"/>
    </xf>
    <xf numFmtId="0" fontId="37" fillId="14" borderId="35" xfId="0" applyFont="1" applyFill="1" applyBorder="1" applyAlignment="1">
      <alignment vertical="center" shrinkToFit="1"/>
    </xf>
    <xf numFmtId="0" fontId="37" fillId="14" borderId="35" xfId="0" applyFont="1" applyFill="1" applyBorder="1" applyAlignment="1">
      <alignment horizontal="center" vertical="center" shrinkToFit="1"/>
    </xf>
    <xf numFmtId="41" fontId="37" fillId="14" borderId="29" xfId="0" applyNumberFormat="1" applyFont="1" applyFill="1" applyBorder="1" applyAlignment="1">
      <alignment vertical="center" shrinkToFit="1"/>
    </xf>
    <xf numFmtId="41" fontId="37" fillId="14" borderId="16" xfId="0" applyNumberFormat="1" applyFont="1" applyFill="1" applyBorder="1" applyAlignment="1">
      <alignment vertical="center" shrinkToFit="1"/>
    </xf>
    <xf numFmtId="41" fontId="37" fillId="14" borderId="17" xfId="0" applyNumberFormat="1" applyFont="1" applyFill="1" applyBorder="1" applyAlignment="1">
      <alignment vertical="center" shrinkToFit="1"/>
    </xf>
    <xf numFmtId="41" fontId="37" fillId="14" borderId="35" xfId="0" applyNumberFormat="1" applyFont="1" applyFill="1" applyBorder="1" applyAlignment="1">
      <alignment vertical="center" shrinkToFit="1"/>
    </xf>
    <xf numFmtId="0" fontId="7" fillId="14" borderId="5" xfId="0" applyFont="1" applyFill="1" applyBorder="1" applyAlignment="1">
      <alignment vertical="center" shrinkToFit="1"/>
    </xf>
    <xf numFmtId="0" fontId="7" fillId="14" borderId="5" xfId="0" applyFont="1" applyFill="1" applyBorder="1" applyAlignment="1">
      <alignment horizontal="center" vertical="center" shrinkToFit="1"/>
    </xf>
    <xf numFmtId="41" fontId="7" fillId="14" borderId="27" xfId="0" applyNumberFormat="1" applyFont="1" applyFill="1" applyBorder="1" applyAlignment="1">
      <alignment vertical="center" shrinkToFit="1"/>
    </xf>
    <xf numFmtId="41" fontId="7" fillId="14" borderId="23" xfId="0" applyNumberFormat="1" applyFont="1" applyFill="1" applyBorder="1" applyAlignment="1">
      <alignment vertical="center" shrinkToFit="1"/>
    </xf>
    <xf numFmtId="41" fontId="7" fillId="14" borderId="24" xfId="0" applyNumberFormat="1" applyFont="1" applyFill="1" applyBorder="1" applyAlignment="1">
      <alignment vertical="center" shrinkToFit="1"/>
    </xf>
    <xf numFmtId="0" fontId="0" fillId="14" borderId="42" xfId="0" applyFill="1" applyBorder="1" applyAlignment="1">
      <alignment vertical="center" shrinkToFit="1"/>
    </xf>
    <xf numFmtId="0" fontId="0" fillId="14" borderId="42" xfId="0" applyFill="1" applyBorder="1" applyAlignment="1">
      <alignment horizontal="center" vertical="center" shrinkToFit="1"/>
    </xf>
    <xf numFmtId="41" fontId="0" fillId="14" borderId="32" xfId="0" applyNumberFormat="1" applyFill="1" applyBorder="1" applyAlignment="1">
      <alignment vertical="center" shrinkToFit="1"/>
    </xf>
    <xf numFmtId="41" fontId="0" fillId="14" borderId="20" xfId="0" applyNumberFormat="1" applyFill="1" applyBorder="1" applyAlignment="1">
      <alignment vertical="center" shrinkToFit="1"/>
    </xf>
    <xf numFmtId="41" fontId="0" fillId="14" borderId="21" xfId="0" applyNumberFormat="1" applyFill="1" applyBorder="1" applyAlignment="1">
      <alignment vertical="center" shrinkToFit="1"/>
    </xf>
    <xf numFmtId="41" fontId="0" fillId="14" borderId="42" xfId="0" applyNumberFormat="1" applyFill="1" applyBorder="1" applyAlignment="1">
      <alignment vertical="center" shrinkToFit="1"/>
    </xf>
    <xf numFmtId="0" fontId="0" fillId="14" borderId="45" xfId="0" applyFill="1" applyBorder="1" applyAlignment="1">
      <alignment vertical="center" shrinkToFit="1"/>
    </xf>
    <xf numFmtId="0" fontId="0" fillId="14" borderId="45" xfId="0" applyFill="1" applyBorder="1" applyAlignment="1">
      <alignment horizontal="center" vertical="center" shrinkToFit="1"/>
    </xf>
    <xf numFmtId="41" fontId="0" fillId="14" borderId="28" xfId="0" applyNumberFormat="1" applyFill="1" applyBorder="1" applyAlignment="1">
      <alignment vertical="center" shrinkToFit="1"/>
    </xf>
    <xf numFmtId="41" fontId="0" fillId="14" borderId="13" xfId="0" applyNumberFormat="1" applyFill="1" applyBorder="1" applyAlignment="1">
      <alignment vertical="center" shrinkToFit="1"/>
    </xf>
    <xf numFmtId="41" fontId="0" fillId="14" borderId="14" xfId="0" applyNumberFormat="1" applyFill="1" applyBorder="1" applyAlignment="1">
      <alignment vertical="center" shrinkToFit="1"/>
    </xf>
    <xf numFmtId="41" fontId="0" fillId="14" borderId="45" xfId="0" applyNumberFormat="1" applyFill="1" applyBorder="1" applyAlignment="1">
      <alignment vertical="center" shrinkToFit="1"/>
    </xf>
    <xf numFmtId="0" fontId="0" fillId="14" borderId="35" xfId="0" applyFill="1" applyBorder="1" applyAlignment="1">
      <alignment vertical="center" shrinkToFit="1"/>
    </xf>
    <xf numFmtId="0" fontId="0" fillId="14" borderId="35" xfId="0" applyFill="1" applyBorder="1" applyAlignment="1">
      <alignment horizontal="center" vertical="center" shrinkToFit="1"/>
    </xf>
    <xf numFmtId="41" fontId="0" fillId="14" borderId="29" xfId="0" applyNumberFormat="1" applyFill="1" applyBorder="1" applyAlignment="1">
      <alignment vertical="center" shrinkToFit="1"/>
    </xf>
    <xf numFmtId="41" fontId="0" fillId="14" borderId="16" xfId="0" applyNumberFormat="1" applyFill="1" applyBorder="1" applyAlignment="1">
      <alignment vertical="center" shrinkToFit="1"/>
    </xf>
    <xf numFmtId="41" fontId="0" fillId="14" borderId="17" xfId="0" applyNumberFormat="1" applyFill="1" applyBorder="1" applyAlignment="1">
      <alignment vertical="center" shrinkToFit="1"/>
    </xf>
    <xf numFmtId="41" fontId="0" fillId="14" borderId="35" xfId="0" applyNumberFormat="1" applyFill="1" applyBorder="1" applyAlignment="1">
      <alignment vertical="center" shrinkToFit="1"/>
    </xf>
    <xf numFmtId="0" fontId="8" fillId="14" borderId="5" xfId="0" applyFont="1" applyFill="1" applyBorder="1" applyAlignment="1">
      <alignment vertical="center" shrinkToFit="1"/>
    </xf>
    <xf numFmtId="0" fontId="8" fillId="14" borderId="5" xfId="0" applyFont="1" applyFill="1" applyBorder="1" applyAlignment="1">
      <alignment horizontal="center" vertical="center" shrinkToFit="1"/>
    </xf>
    <xf numFmtId="41" fontId="8" fillId="14" borderId="27" xfId="0" applyNumberFormat="1" applyFont="1" applyFill="1" applyBorder="1" applyAlignment="1">
      <alignment vertical="center" shrinkToFit="1"/>
    </xf>
    <xf numFmtId="41" fontId="8" fillId="14" borderId="23" xfId="0" applyNumberFormat="1" applyFont="1" applyFill="1" applyBorder="1" applyAlignment="1">
      <alignment vertical="center" shrinkToFit="1"/>
    </xf>
    <xf numFmtId="41" fontId="8" fillId="14" borderId="24" xfId="0" applyNumberFormat="1" applyFont="1" applyFill="1" applyBorder="1" applyAlignment="1">
      <alignment vertical="center" shrinkToFit="1"/>
    </xf>
    <xf numFmtId="0" fontId="4" fillId="14" borderId="0" xfId="0" applyFont="1" applyFill="1" applyAlignment="1">
      <alignment vertical="center"/>
    </xf>
    <xf numFmtId="0" fontId="4" fillId="14" borderId="0" xfId="0" applyFont="1" applyFill="1" applyBorder="1" applyAlignment="1">
      <alignment vertical="center"/>
    </xf>
    <xf numFmtId="0" fontId="4" fillId="14" borderId="0" xfId="0" applyFont="1" applyFill="1" applyBorder="1" applyAlignment="1">
      <alignment horizontal="center" vertical="center"/>
    </xf>
    <xf numFmtId="3" fontId="20" fillId="14" borderId="114" xfId="0" applyNumberFormat="1" applyFont="1" applyFill="1" applyBorder="1" applyAlignment="1">
      <alignment vertical="center" shrinkToFit="1"/>
    </xf>
    <xf numFmtId="3" fontId="19" fillId="14" borderId="115" xfId="0" applyNumberFormat="1" applyFont="1" applyFill="1" applyBorder="1" applyAlignment="1">
      <alignment horizontal="center" vertical="center"/>
    </xf>
    <xf numFmtId="3" fontId="20" fillId="14" borderId="116" xfId="0" applyNumberFormat="1" applyFont="1" applyFill="1" applyBorder="1" applyAlignment="1">
      <alignment vertical="center" shrinkToFit="1"/>
    </xf>
    <xf numFmtId="3" fontId="20" fillId="14" borderId="30" xfId="0" applyNumberFormat="1" applyFont="1" applyFill="1" applyBorder="1" applyAlignment="1">
      <alignment vertical="center" shrinkToFit="1"/>
    </xf>
    <xf numFmtId="3" fontId="19" fillId="14" borderId="48" xfId="0" applyNumberFormat="1" applyFont="1" applyFill="1" applyBorder="1" applyAlignment="1">
      <alignment horizontal="center" vertical="center"/>
    </xf>
    <xf numFmtId="3" fontId="4" fillId="14" borderId="25" xfId="0" applyNumberFormat="1" applyFont="1" applyFill="1" applyBorder="1" applyAlignment="1">
      <alignment vertical="center" shrinkToFit="1"/>
    </xf>
    <xf numFmtId="3" fontId="4" fillId="14" borderId="8" xfId="0" applyNumberFormat="1" applyFont="1" applyFill="1" applyBorder="1" applyAlignment="1">
      <alignment horizontal="distributed" vertical="center"/>
    </xf>
    <xf numFmtId="182" fontId="0" fillId="14" borderId="25" xfId="0" applyNumberFormat="1" applyFont="1" applyFill="1" applyBorder="1" applyAlignment="1">
      <alignment/>
    </xf>
    <xf numFmtId="182" fontId="0" fillId="14" borderId="7" xfId="0" applyNumberFormat="1" applyFont="1" applyFill="1" applyBorder="1" applyAlignment="1">
      <alignment/>
    </xf>
    <xf numFmtId="3" fontId="14" fillId="14" borderId="108" xfId="0" applyNumberFormat="1" applyFont="1" applyFill="1" applyBorder="1" applyAlignment="1">
      <alignment/>
    </xf>
    <xf numFmtId="182" fontId="4" fillId="14" borderId="33" xfId="0" applyNumberFormat="1" applyFont="1" applyFill="1" applyBorder="1" applyAlignment="1">
      <alignment vertical="center"/>
    </xf>
    <xf numFmtId="0" fontId="4" fillId="14" borderId="25" xfId="0" applyNumberFormat="1" applyFont="1" applyFill="1" applyBorder="1" applyAlignment="1">
      <alignment vertical="center" shrinkToFit="1"/>
    </xf>
    <xf numFmtId="3" fontId="4" fillId="14" borderId="25" xfId="0" applyNumberFormat="1" applyFont="1" applyFill="1" applyBorder="1" applyAlignment="1">
      <alignment vertical="center"/>
    </xf>
    <xf numFmtId="3" fontId="4" fillId="14" borderId="7" xfId="0" applyNumberFormat="1" applyFont="1" applyFill="1" applyBorder="1" applyAlignment="1">
      <alignment vertical="center"/>
    </xf>
    <xf numFmtId="3" fontId="14" fillId="14" borderId="8" xfId="0" applyNumberFormat="1" applyFont="1" applyFill="1" applyBorder="1" applyAlignment="1">
      <alignment vertical="center"/>
    </xf>
    <xf numFmtId="182" fontId="4" fillId="14" borderId="57" xfId="0" applyNumberFormat="1" applyFont="1" applyFill="1" applyBorder="1" applyAlignment="1">
      <alignment vertical="center"/>
    </xf>
    <xf numFmtId="0" fontId="4" fillId="14" borderId="1" xfId="0" applyFont="1" applyFill="1" applyBorder="1" applyAlignment="1">
      <alignment vertical="center"/>
    </xf>
    <xf numFmtId="3" fontId="4" fillId="14" borderId="26" xfId="0" applyNumberFormat="1" applyFont="1" applyFill="1" applyBorder="1" applyAlignment="1">
      <alignment vertical="center" shrinkToFit="1"/>
    </xf>
    <xf numFmtId="3" fontId="4" fillId="14" borderId="11" xfId="0" applyNumberFormat="1" applyFont="1" applyFill="1" applyBorder="1" applyAlignment="1">
      <alignment horizontal="center" vertical="center"/>
    </xf>
    <xf numFmtId="3" fontId="4" fillId="14" borderId="26" xfId="0" applyNumberFormat="1" applyFont="1" applyFill="1" applyBorder="1" applyAlignment="1">
      <alignment vertical="center"/>
    </xf>
    <xf numFmtId="3" fontId="4" fillId="14" borderId="10" xfId="0" applyNumberFormat="1" applyFont="1" applyFill="1" applyBorder="1" applyAlignment="1">
      <alignment vertical="center"/>
    </xf>
    <xf numFmtId="3" fontId="14" fillId="14" borderId="106" xfId="0" applyNumberFormat="1" applyFont="1" applyFill="1" applyBorder="1" applyAlignment="1">
      <alignment vertical="center"/>
    </xf>
    <xf numFmtId="182" fontId="4" fillId="14" borderId="34" xfId="0" applyNumberFormat="1" applyFont="1" applyFill="1" applyBorder="1" applyAlignment="1">
      <alignment vertical="center"/>
    </xf>
    <xf numFmtId="0" fontId="4" fillId="14" borderId="26" xfId="0" applyNumberFormat="1" applyFont="1" applyFill="1" applyBorder="1" applyAlignment="1">
      <alignment vertical="center" shrinkToFit="1"/>
    </xf>
    <xf numFmtId="3" fontId="4" fillId="14" borderId="11" xfId="0" applyNumberFormat="1" applyFont="1" applyFill="1" applyBorder="1" applyAlignment="1">
      <alignment horizontal="distributed" vertical="center"/>
    </xf>
    <xf numFmtId="3" fontId="14" fillId="14" borderId="11" xfId="0" applyNumberFormat="1" applyFont="1" applyFill="1" applyBorder="1" applyAlignment="1">
      <alignment vertical="center"/>
    </xf>
    <xf numFmtId="182" fontId="4" fillId="14" borderId="58" xfId="0" applyNumberFormat="1" applyFont="1" applyFill="1" applyBorder="1" applyAlignment="1">
      <alignment vertical="center"/>
    </xf>
    <xf numFmtId="3" fontId="17" fillId="14" borderId="61" xfId="0" applyNumberFormat="1" applyFont="1" applyFill="1" applyBorder="1" applyAlignment="1">
      <alignment vertical="center" shrinkToFit="1"/>
    </xf>
    <xf numFmtId="3" fontId="21" fillId="14" borderId="107" xfId="0" applyNumberFormat="1" applyFont="1" applyFill="1" applyBorder="1" applyAlignment="1">
      <alignment horizontal="center" vertical="center"/>
    </xf>
    <xf numFmtId="3" fontId="21" fillId="14" borderId="29" xfId="0" applyNumberFormat="1" applyFont="1" applyFill="1" applyBorder="1" applyAlignment="1">
      <alignment vertical="center"/>
    </xf>
    <xf numFmtId="3" fontId="21" fillId="14" borderId="16" xfId="0" applyNumberFormat="1" applyFont="1" applyFill="1" applyBorder="1" applyAlignment="1">
      <alignment vertical="center"/>
    </xf>
    <xf numFmtId="3" fontId="21" fillId="14" borderId="17" xfId="0" applyNumberFormat="1" applyFont="1" applyFill="1" applyBorder="1" applyAlignment="1">
      <alignment vertical="center"/>
    </xf>
    <xf numFmtId="182" fontId="21" fillId="14" borderId="59" xfId="0" applyNumberFormat="1" applyFont="1" applyFill="1" applyBorder="1" applyAlignment="1">
      <alignment vertical="center"/>
    </xf>
    <xf numFmtId="3" fontId="4" fillId="14" borderId="11" xfId="0" applyNumberFormat="1" applyFont="1" applyFill="1" applyBorder="1" applyAlignment="1">
      <alignment horizontal="center" vertical="center" shrinkToFit="1"/>
    </xf>
    <xf numFmtId="3" fontId="22" fillId="14" borderId="29" xfId="0" applyNumberFormat="1" applyFont="1" applyFill="1" applyBorder="1" applyAlignment="1">
      <alignment vertical="center"/>
    </xf>
    <xf numFmtId="3" fontId="22" fillId="14" borderId="16" xfId="0" applyNumberFormat="1" applyFont="1" applyFill="1" applyBorder="1" applyAlignment="1">
      <alignment vertical="center"/>
    </xf>
    <xf numFmtId="3" fontId="22" fillId="14" borderId="107" xfId="0" applyNumberFormat="1" applyFont="1" applyFill="1" applyBorder="1" applyAlignment="1">
      <alignment vertical="center"/>
    </xf>
    <xf numFmtId="182" fontId="22" fillId="14" borderId="35" xfId="0" applyNumberFormat="1" applyFont="1" applyFill="1" applyBorder="1" applyAlignment="1">
      <alignment vertical="center"/>
    </xf>
    <xf numFmtId="3" fontId="0" fillId="14" borderId="8" xfId="0" applyNumberFormat="1" applyFont="1" applyFill="1" applyBorder="1" applyAlignment="1">
      <alignment horizontal="distributed" vertical="center"/>
    </xf>
    <xf numFmtId="3" fontId="14" fillId="14" borderId="108" xfId="0" applyNumberFormat="1" applyFont="1" applyFill="1" applyBorder="1" applyAlignment="1">
      <alignment vertical="center"/>
    </xf>
    <xf numFmtId="3" fontId="4" fillId="14" borderId="0" xfId="0" applyNumberFormat="1" applyFont="1" applyFill="1" applyBorder="1" applyAlignment="1">
      <alignment vertical="center"/>
    </xf>
    <xf numFmtId="3" fontId="4" fillId="14" borderId="1" xfId="0" applyNumberFormat="1" applyFont="1" applyFill="1" applyBorder="1" applyAlignment="1">
      <alignment vertical="center"/>
    </xf>
    <xf numFmtId="0" fontId="21" fillId="14" borderId="61" xfId="0" applyFont="1" applyFill="1" applyBorder="1" applyAlignment="1">
      <alignment vertical="center" shrinkToFit="1"/>
    </xf>
    <xf numFmtId="0" fontId="21" fillId="14" borderId="107" xfId="0" applyFont="1" applyFill="1" applyBorder="1" applyAlignment="1">
      <alignment horizontal="center" vertical="center"/>
    </xf>
    <xf numFmtId="3" fontId="21" fillId="14" borderId="107" xfId="0" applyNumberFormat="1" applyFont="1" applyFill="1" applyBorder="1" applyAlignment="1">
      <alignment vertical="center"/>
    </xf>
    <xf numFmtId="182" fontId="21" fillId="14" borderId="35" xfId="0" applyNumberFormat="1" applyFont="1" applyFill="1" applyBorder="1" applyAlignment="1">
      <alignment vertical="center" shrinkToFit="1"/>
    </xf>
    <xf numFmtId="0" fontId="17" fillId="14" borderId="61" xfId="0" applyFont="1" applyFill="1" applyBorder="1" applyAlignment="1">
      <alignment vertical="center" shrinkToFit="1"/>
    </xf>
    <xf numFmtId="182" fontId="21" fillId="14" borderId="35" xfId="0" applyNumberFormat="1" applyFont="1" applyFill="1" applyBorder="1" applyAlignment="1">
      <alignment vertical="center"/>
    </xf>
    <xf numFmtId="3" fontId="4" fillId="14" borderId="8" xfId="0" applyNumberFormat="1" applyFont="1" applyFill="1" applyBorder="1" applyAlignment="1">
      <alignment horizontal="center" vertical="center"/>
    </xf>
    <xf numFmtId="3" fontId="4" fillId="14" borderId="11" xfId="0" applyNumberFormat="1" applyFont="1" applyFill="1" applyBorder="1" applyAlignment="1">
      <alignment horizontal="center" vertical="center"/>
    </xf>
    <xf numFmtId="3" fontId="17" fillId="14" borderId="61" xfId="0" applyNumberFormat="1" applyFont="1" applyFill="1" applyBorder="1" applyAlignment="1">
      <alignment vertical="center"/>
    </xf>
    <xf numFmtId="3" fontId="22" fillId="14" borderId="47" xfId="0" applyNumberFormat="1" applyFont="1" applyFill="1" applyBorder="1" applyAlignment="1">
      <alignment vertical="center"/>
    </xf>
    <xf numFmtId="3" fontId="22" fillId="14" borderId="63" xfId="0" applyNumberFormat="1" applyFont="1" applyFill="1" applyBorder="1" applyAlignment="1">
      <alignment horizontal="center" vertical="center"/>
    </xf>
    <xf numFmtId="3" fontId="22" fillId="14" borderId="30" xfId="0" applyNumberFormat="1" applyFont="1" applyFill="1" applyBorder="1" applyAlignment="1">
      <alignment vertical="center"/>
    </xf>
    <xf numFmtId="3" fontId="22" fillId="14" borderId="31" xfId="0" applyNumberFormat="1" applyFont="1" applyFill="1" applyBorder="1" applyAlignment="1">
      <alignment vertical="center"/>
    </xf>
    <xf numFmtId="3" fontId="22" fillId="14" borderId="48" xfId="0" applyNumberFormat="1" applyFont="1" applyFill="1" applyBorder="1" applyAlignment="1">
      <alignment vertical="center"/>
    </xf>
    <xf numFmtId="182" fontId="22" fillId="14" borderId="63" xfId="0" applyNumberFormat="1" applyFont="1" applyFill="1" applyBorder="1" applyAlignment="1">
      <alignment vertical="center"/>
    </xf>
    <xf numFmtId="3" fontId="17" fillId="14" borderId="47" xfId="0" applyNumberFormat="1" applyFont="1" applyFill="1" applyBorder="1" applyAlignment="1">
      <alignment vertical="center"/>
    </xf>
    <xf numFmtId="3" fontId="17" fillId="14" borderId="63" xfId="0" applyNumberFormat="1" applyFont="1" applyFill="1" applyBorder="1" applyAlignment="1">
      <alignment horizontal="center" vertical="center"/>
    </xf>
    <xf numFmtId="3" fontId="17" fillId="14" borderId="30" xfId="0" applyNumberFormat="1" applyFont="1" applyFill="1" applyBorder="1" applyAlignment="1">
      <alignment vertical="center"/>
    </xf>
    <xf numFmtId="3" fontId="17" fillId="14" borderId="31" xfId="0" applyNumberFormat="1" applyFont="1" applyFill="1" applyBorder="1" applyAlignment="1">
      <alignment vertical="center"/>
    </xf>
    <xf numFmtId="3" fontId="17" fillId="14" borderId="48" xfId="0" applyNumberFormat="1" applyFont="1" applyFill="1" applyBorder="1" applyAlignment="1">
      <alignment vertical="center"/>
    </xf>
    <xf numFmtId="182" fontId="17" fillId="14" borderId="63" xfId="0" applyNumberFormat="1" applyFont="1" applyFill="1" applyBorder="1" applyAlignment="1">
      <alignment vertical="center"/>
    </xf>
    <xf numFmtId="182" fontId="4" fillId="14" borderId="27" xfId="0" applyNumberFormat="1" applyFont="1" applyFill="1" applyBorder="1" applyAlignment="1">
      <alignment vertical="center"/>
    </xf>
    <xf numFmtId="182" fontId="4" fillId="14" borderId="23" xfId="0" applyNumberFormat="1" applyFont="1" applyFill="1" applyBorder="1" applyAlignment="1">
      <alignment vertical="center"/>
    </xf>
    <xf numFmtId="182" fontId="4" fillId="14" borderId="24" xfId="0" applyNumberFormat="1" applyFont="1" applyFill="1" applyBorder="1" applyAlignment="1">
      <alignment vertical="center"/>
    </xf>
    <xf numFmtId="182" fontId="4" fillId="14" borderId="103" xfId="0" applyNumberFormat="1" applyFont="1" applyFill="1" applyBorder="1" applyAlignment="1">
      <alignment horizontal="center" vertical="center"/>
    </xf>
    <xf numFmtId="0" fontId="0" fillId="14" borderId="77" xfId="0" applyFill="1" applyBorder="1" applyAlignment="1">
      <alignment vertical="center"/>
    </xf>
    <xf numFmtId="0" fontId="0" fillId="14" borderId="0" xfId="0" applyFill="1" applyBorder="1" applyAlignment="1">
      <alignment vertical="center"/>
    </xf>
    <xf numFmtId="0" fontId="35" fillId="14" borderId="0" xfId="0" applyFont="1" applyFill="1" applyBorder="1" applyAlignment="1">
      <alignment vertical="center"/>
    </xf>
    <xf numFmtId="0" fontId="35" fillId="14" borderId="0" xfId="0" applyFont="1" applyFill="1" applyBorder="1" applyAlignment="1">
      <alignment vertical="center" wrapText="1"/>
    </xf>
    <xf numFmtId="182" fontId="4" fillId="14" borderId="0" xfId="0" applyNumberFormat="1" applyFont="1" applyFill="1" applyBorder="1" applyAlignment="1">
      <alignment horizontal="center" vertical="center"/>
    </xf>
    <xf numFmtId="0" fontId="35" fillId="14" borderId="0" xfId="0" applyFont="1" applyFill="1" applyBorder="1" applyAlignment="1">
      <alignment vertical="top" wrapText="1"/>
    </xf>
    <xf numFmtId="0" fontId="17" fillId="14" borderId="61" xfId="0" applyFont="1" applyFill="1" applyBorder="1" applyAlignment="1">
      <alignment vertical="center"/>
    </xf>
    <xf numFmtId="0" fontId="18" fillId="14" borderId="0" xfId="0" applyFont="1" applyFill="1" applyBorder="1" applyAlignment="1">
      <alignment/>
    </xf>
    <xf numFmtId="0" fontId="19" fillId="14" borderId="63" xfId="0" applyFont="1" applyFill="1" applyBorder="1" applyAlignment="1">
      <alignment/>
    </xf>
    <xf numFmtId="0" fontId="19" fillId="14" borderId="63" xfId="0" applyFont="1" applyFill="1" applyBorder="1" applyAlignment="1">
      <alignment horizontal="center"/>
    </xf>
    <xf numFmtId="0" fontId="19" fillId="14" borderId="0" xfId="0" applyFont="1" applyFill="1" applyBorder="1" applyAlignment="1">
      <alignment/>
    </xf>
    <xf numFmtId="0" fontId="18" fillId="14" borderId="0" xfId="0" applyFont="1" applyFill="1" applyAlignment="1">
      <alignment/>
    </xf>
    <xf numFmtId="0" fontId="18" fillId="14" borderId="0" xfId="0" applyFont="1" applyFill="1" applyBorder="1" applyAlignment="1">
      <alignment vertical="center"/>
    </xf>
    <xf numFmtId="3" fontId="19" fillId="14" borderId="114" xfId="0" applyNumberFormat="1" applyFont="1" applyFill="1" applyBorder="1" applyAlignment="1">
      <alignment horizontal="center" vertical="center"/>
    </xf>
    <xf numFmtId="3" fontId="19" fillId="14" borderId="117" xfId="0" applyNumberFormat="1" applyFont="1" applyFill="1" applyBorder="1" applyAlignment="1">
      <alignment horizontal="center" vertical="center"/>
    </xf>
    <xf numFmtId="0" fontId="12" fillId="14" borderId="2" xfId="0" applyFont="1" applyFill="1" applyBorder="1" applyAlignment="1">
      <alignment horizontal="center" vertical="center" shrinkToFit="1"/>
    </xf>
    <xf numFmtId="0" fontId="18" fillId="14" borderId="0" xfId="0" applyFont="1" applyFill="1" applyAlignment="1">
      <alignment vertical="center"/>
    </xf>
    <xf numFmtId="181" fontId="4" fillId="14" borderId="38" xfId="0" applyNumberFormat="1" applyFont="1" applyFill="1" applyBorder="1" applyAlignment="1">
      <alignment vertical="center"/>
    </xf>
    <xf numFmtId="181" fontId="4" fillId="14" borderId="108" xfId="0" applyNumberFormat="1" applyFont="1" applyFill="1" applyBorder="1" applyAlignment="1">
      <alignment horizontal="center" vertical="center"/>
    </xf>
    <xf numFmtId="3" fontId="4" fillId="14" borderId="8" xfId="0" applyNumberFormat="1" applyFont="1" applyFill="1" applyBorder="1" applyAlignment="1">
      <alignment vertical="center"/>
    </xf>
    <xf numFmtId="0" fontId="0" fillId="14" borderId="0" xfId="0" applyFill="1" applyBorder="1" applyAlignment="1">
      <alignment horizontal="center" vertical="center"/>
    </xf>
    <xf numFmtId="181" fontId="4" fillId="14" borderId="40" xfId="0" applyNumberFormat="1" applyFont="1" applyFill="1" applyBorder="1" applyAlignment="1">
      <alignment vertical="center"/>
    </xf>
    <xf numFmtId="181" fontId="4" fillId="14" borderId="106" xfId="0" applyNumberFormat="1" applyFont="1" applyFill="1" applyBorder="1" applyAlignment="1">
      <alignment horizontal="center" vertical="center"/>
    </xf>
    <xf numFmtId="3" fontId="4" fillId="14" borderId="11" xfId="0" applyNumberFormat="1" applyFont="1" applyFill="1" applyBorder="1" applyAlignment="1">
      <alignment vertical="center"/>
    </xf>
    <xf numFmtId="181" fontId="0" fillId="14" borderId="0" xfId="0" applyNumberFormat="1" applyFill="1" applyBorder="1" applyAlignment="1">
      <alignment vertical="center"/>
    </xf>
    <xf numFmtId="181" fontId="4" fillId="14" borderId="61" xfId="0" applyNumberFormat="1" applyFont="1" applyFill="1" applyBorder="1" applyAlignment="1">
      <alignment vertical="center"/>
    </xf>
    <xf numFmtId="181" fontId="4" fillId="14" borderId="107" xfId="0" applyNumberFormat="1" applyFont="1" applyFill="1" applyBorder="1" applyAlignment="1">
      <alignment horizontal="center" vertical="center"/>
    </xf>
    <xf numFmtId="3" fontId="4" fillId="14" borderId="29" xfId="0" applyNumberFormat="1" applyFont="1" applyFill="1" applyBorder="1" applyAlignment="1">
      <alignment vertical="center"/>
    </xf>
    <xf numFmtId="3" fontId="4" fillId="14" borderId="16" xfId="0" applyNumberFormat="1" applyFont="1" applyFill="1" applyBorder="1" applyAlignment="1">
      <alignment vertical="center"/>
    </xf>
    <xf numFmtId="3" fontId="4" fillId="14" borderId="17" xfId="0" applyNumberFormat="1" applyFont="1" applyFill="1" applyBorder="1" applyAlignment="1">
      <alignment vertical="center"/>
    </xf>
    <xf numFmtId="182" fontId="4" fillId="14" borderId="35" xfId="0" applyNumberFormat="1" applyFont="1" applyFill="1" applyBorder="1" applyAlignment="1">
      <alignment vertical="center"/>
    </xf>
    <xf numFmtId="181" fontId="0" fillId="14" borderId="0" xfId="0" applyNumberFormat="1" applyFill="1" applyAlignment="1">
      <alignment vertical="center"/>
    </xf>
    <xf numFmtId="182" fontId="14" fillId="14" borderId="4" xfId="0" applyNumberFormat="1" applyFont="1" applyFill="1" applyBorder="1" applyAlignment="1">
      <alignment vertical="center" shrinkToFit="1"/>
    </xf>
    <xf numFmtId="181" fontId="0" fillId="14" borderId="1" xfId="0" applyNumberFormat="1" applyFill="1" applyBorder="1" applyAlignment="1">
      <alignment vertical="center"/>
    </xf>
    <xf numFmtId="0" fontId="18" fillId="14" borderId="77" xfId="0" applyFont="1" applyFill="1" applyBorder="1" applyAlignment="1">
      <alignment/>
    </xf>
    <xf numFmtId="0" fontId="0" fillId="14" borderId="77" xfId="0" applyFill="1" applyBorder="1" applyAlignment="1">
      <alignment horizontal="center"/>
    </xf>
    <xf numFmtId="0" fontId="0" fillId="14" borderId="77" xfId="0" applyFill="1" applyBorder="1" applyAlignment="1">
      <alignment/>
    </xf>
    <xf numFmtId="182" fontId="0" fillId="14" borderId="60" xfId="0" applyNumberFormat="1" applyFill="1" applyBorder="1" applyAlignment="1">
      <alignment vertical="center" shrinkToFit="1"/>
    </xf>
    <xf numFmtId="181" fontId="0" fillId="14" borderId="0" xfId="0" applyNumberFormat="1" applyFont="1" applyFill="1" applyBorder="1" applyAlignment="1">
      <alignment vertical="center"/>
    </xf>
    <xf numFmtId="181" fontId="18" fillId="14" borderId="0" xfId="0" applyNumberFormat="1" applyFont="1" applyFill="1" applyBorder="1" applyAlignment="1">
      <alignment vertical="center"/>
    </xf>
    <xf numFmtId="0" fontId="18" fillId="14" borderId="22" xfId="0" applyFont="1" applyFill="1" applyBorder="1" applyAlignment="1">
      <alignment horizontal="center" vertical="center"/>
    </xf>
    <xf numFmtId="0" fontId="18" fillId="14" borderId="23" xfId="0" applyFont="1" applyFill="1" applyBorder="1" applyAlignment="1">
      <alignment horizontal="center" vertical="center"/>
    </xf>
    <xf numFmtId="0" fontId="18" fillId="14" borderId="24" xfId="0" applyFont="1" applyFill="1" applyBorder="1" applyAlignment="1">
      <alignment horizontal="center" vertical="center"/>
    </xf>
    <xf numFmtId="181" fontId="13" fillId="14" borderId="103" xfId="0" applyNumberFormat="1" applyFont="1" applyFill="1" applyBorder="1" applyAlignment="1">
      <alignment horizontal="center" vertical="center" shrinkToFit="1"/>
    </xf>
    <xf numFmtId="181" fontId="18" fillId="14" borderId="0" xfId="0" applyNumberFormat="1" applyFont="1" applyFill="1" applyAlignment="1">
      <alignment vertical="center"/>
    </xf>
    <xf numFmtId="3" fontId="4" fillId="14" borderId="12" xfId="0" applyNumberFormat="1" applyFont="1" applyFill="1" applyBorder="1" applyAlignment="1">
      <alignment vertical="center"/>
    </xf>
    <xf numFmtId="3" fontId="4" fillId="14" borderId="13" xfId="0" applyNumberFormat="1" applyFont="1" applyFill="1" applyBorder="1" applyAlignment="1">
      <alignment vertical="center"/>
    </xf>
    <xf numFmtId="3" fontId="17" fillId="14" borderId="14" xfId="0" applyNumberFormat="1" applyFont="1" applyFill="1" applyBorder="1" applyAlignment="1">
      <alignment vertical="center"/>
    </xf>
    <xf numFmtId="182" fontId="4" fillId="14" borderId="62" xfId="0" applyNumberFormat="1" applyFont="1" applyFill="1" applyBorder="1" applyAlignment="1">
      <alignment vertical="center"/>
    </xf>
    <xf numFmtId="3" fontId="4" fillId="14" borderId="9" xfId="0" applyNumberFormat="1" applyFont="1" applyFill="1" applyBorder="1" applyAlignment="1">
      <alignment vertical="center"/>
    </xf>
    <xf numFmtId="3" fontId="17" fillId="14" borderId="11" xfId="0" applyNumberFormat="1" applyFont="1" applyFill="1" applyBorder="1" applyAlignment="1">
      <alignment vertical="center"/>
    </xf>
    <xf numFmtId="3" fontId="17" fillId="14" borderId="17" xfId="0" applyNumberFormat="1" applyFont="1" applyFill="1" applyBorder="1" applyAlignment="1">
      <alignment vertical="center"/>
    </xf>
    <xf numFmtId="182" fontId="4" fillId="14" borderId="59" xfId="0" applyNumberFormat="1" applyFont="1" applyFill="1" applyBorder="1" applyAlignment="1">
      <alignment vertical="center"/>
    </xf>
    <xf numFmtId="3" fontId="4" fillId="14" borderId="15" xfId="0" applyNumberFormat="1" applyFont="1" applyFill="1" applyBorder="1" applyAlignment="1">
      <alignment vertical="center"/>
    </xf>
    <xf numFmtId="182" fontId="0" fillId="14" borderId="63" xfId="0" applyNumberFormat="1" applyFill="1" applyBorder="1" applyAlignment="1">
      <alignment vertical="center" shrinkToFit="1"/>
    </xf>
    <xf numFmtId="3" fontId="17" fillId="14" borderId="16" xfId="0" applyNumberFormat="1" applyFont="1" applyFill="1" applyBorder="1" applyAlignment="1">
      <alignment vertical="center"/>
    </xf>
    <xf numFmtId="182" fontId="14" fillId="14" borderId="59" xfId="0" applyNumberFormat="1" applyFont="1" applyFill="1" applyBorder="1" applyAlignment="1">
      <alignment vertical="center" shrinkToFit="1"/>
    </xf>
    <xf numFmtId="3" fontId="0" fillId="14" borderId="0" xfId="0" applyNumberFormat="1" applyFill="1" applyAlignment="1">
      <alignment/>
    </xf>
    <xf numFmtId="3" fontId="4" fillId="14" borderId="11" xfId="0" applyNumberFormat="1" applyFont="1" applyFill="1" applyBorder="1" applyAlignment="1">
      <alignment vertical="center" shrinkToFit="1"/>
    </xf>
    <xf numFmtId="182" fontId="22" fillId="14" borderId="5" xfId="0" applyNumberFormat="1" applyFont="1" applyFill="1" applyBorder="1" applyAlignment="1">
      <alignment vertical="center"/>
    </xf>
    <xf numFmtId="182" fontId="17" fillId="14" borderId="4" xfId="0" applyNumberFormat="1" applyFont="1" applyFill="1" applyBorder="1" applyAlignment="1">
      <alignment vertical="center"/>
    </xf>
    <xf numFmtId="182" fontId="4" fillId="14" borderId="5" xfId="0" applyNumberFormat="1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vertical="center"/>
    </xf>
    <xf numFmtId="0" fontId="6" fillId="14" borderId="0" xfId="0" applyFont="1" applyFill="1" applyBorder="1" applyAlignment="1">
      <alignment vertical="center"/>
    </xf>
    <xf numFmtId="181" fontId="18" fillId="14" borderId="0" xfId="0" applyNumberFormat="1" applyFont="1" applyFill="1" applyBorder="1" applyAlignment="1">
      <alignment horizontal="center" vertical="center"/>
    </xf>
    <xf numFmtId="0" fontId="17" fillId="14" borderId="63" xfId="0" applyFont="1" applyFill="1" applyBorder="1" applyAlignment="1">
      <alignment vertical="center"/>
    </xf>
    <xf numFmtId="0" fontId="17" fillId="14" borderId="63" xfId="0" applyFont="1" applyFill="1" applyBorder="1" applyAlignment="1">
      <alignment horizontal="center" vertical="center"/>
    </xf>
    <xf numFmtId="0" fontId="7" fillId="14" borderId="103" xfId="0" applyFont="1" applyFill="1" applyBorder="1" applyAlignment="1">
      <alignment horizontal="center" vertical="center"/>
    </xf>
    <xf numFmtId="182" fontId="0" fillId="14" borderId="47" xfId="0" applyNumberFormat="1" applyFill="1" applyBorder="1" applyAlignment="1">
      <alignment vertical="center" shrinkToFit="1"/>
    </xf>
    <xf numFmtId="0" fontId="25" fillId="14" borderId="63" xfId="0" applyFont="1" applyFill="1" applyBorder="1" applyAlignment="1">
      <alignment vertical="center"/>
    </xf>
    <xf numFmtId="3" fontId="24" fillId="14" borderId="2" xfId="0" applyNumberFormat="1" applyFont="1" applyFill="1" applyBorder="1" applyAlignment="1">
      <alignment vertical="center"/>
    </xf>
    <xf numFmtId="3" fontId="24" fillId="14" borderId="3" xfId="0" applyNumberFormat="1" applyFont="1" applyFill="1" applyBorder="1" applyAlignment="1">
      <alignment vertical="center"/>
    </xf>
    <xf numFmtId="0" fontId="17" fillId="14" borderId="114" xfId="0" applyFont="1" applyFill="1" applyBorder="1" applyAlignment="1">
      <alignment vertical="center"/>
    </xf>
    <xf numFmtId="0" fontId="17" fillId="14" borderId="117" xfId="0" applyFont="1" applyFill="1" applyBorder="1" applyAlignment="1">
      <alignment vertical="center"/>
    </xf>
    <xf numFmtId="3" fontId="17" fillId="14" borderId="115" xfId="0" applyNumberFormat="1" applyFont="1" applyFill="1" applyBorder="1" applyAlignment="1">
      <alignment vertical="center"/>
    </xf>
    <xf numFmtId="3" fontId="24" fillId="14" borderId="4" xfId="0" applyNumberFormat="1" applyFont="1" applyFill="1" applyBorder="1" applyAlignment="1">
      <alignment vertical="center"/>
    </xf>
    <xf numFmtId="3" fontId="17" fillId="14" borderId="4" xfId="0" applyNumberFormat="1" applyFont="1" applyFill="1" applyBorder="1" applyAlignment="1">
      <alignment horizontal="center" vertical="center"/>
    </xf>
    <xf numFmtId="0" fontId="17" fillId="14" borderId="30" xfId="0" applyFont="1" applyFill="1" applyBorder="1" applyAlignment="1">
      <alignment vertical="center"/>
    </xf>
    <xf numFmtId="0" fontId="17" fillId="14" borderId="31" xfId="0" applyFont="1" applyFill="1" applyBorder="1" applyAlignment="1">
      <alignment vertical="center"/>
    </xf>
    <xf numFmtId="3" fontId="4" fillId="14" borderId="38" xfId="0" applyNumberFormat="1" applyFont="1" applyFill="1" applyBorder="1" applyAlignment="1">
      <alignment vertical="center"/>
    </xf>
    <xf numFmtId="3" fontId="4" fillId="14" borderId="38" xfId="0" applyNumberFormat="1" applyFont="1" applyFill="1" applyBorder="1" applyAlignment="1">
      <alignment horizontal="center" vertical="center"/>
    </xf>
    <xf numFmtId="182" fontId="0" fillId="14" borderId="33" xfId="0" applyNumberFormat="1" applyFont="1" applyFill="1" applyBorder="1" applyAlignment="1">
      <alignment/>
    </xf>
    <xf numFmtId="3" fontId="4" fillId="14" borderId="40" xfId="0" applyNumberFormat="1" applyFont="1" applyFill="1" applyBorder="1" applyAlignment="1">
      <alignment vertical="center"/>
    </xf>
    <xf numFmtId="3" fontId="4" fillId="14" borderId="40" xfId="0" applyNumberFormat="1" applyFont="1" applyFill="1" applyBorder="1" applyAlignment="1">
      <alignment horizontal="center" vertical="center"/>
    </xf>
    <xf numFmtId="3" fontId="4" fillId="14" borderId="61" xfId="0" applyNumberFormat="1" applyFont="1" applyFill="1" applyBorder="1" applyAlignment="1">
      <alignment vertical="center"/>
    </xf>
    <xf numFmtId="3" fontId="4" fillId="14" borderId="61" xfId="0" applyNumberFormat="1" applyFont="1" applyFill="1" applyBorder="1" applyAlignment="1">
      <alignment horizontal="center" vertical="center"/>
    </xf>
    <xf numFmtId="3" fontId="4" fillId="14" borderId="44" xfId="0" applyNumberFormat="1" applyFont="1" applyFill="1" applyBorder="1" applyAlignment="1">
      <alignment vertical="center"/>
    </xf>
    <xf numFmtId="3" fontId="0" fillId="14" borderId="44" xfId="0" applyNumberFormat="1" applyFont="1" applyFill="1" applyBorder="1" applyAlignment="1">
      <alignment horizontal="center" vertical="center"/>
    </xf>
    <xf numFmtId="3" fontId="4" fillId="14" borderId="28" xfId="0" applyNumberFormat="1" applyFont="1" applyFill="1" applyBorder="1" applyAlignment="1">
      <alignment vertical="center"/>
    </xf>
    <xf numFmtId="3" fontId="4" fillId="14" borderId="14" xfId="0" applyNumberFormat="1" applyFont="1" applyFill="1" applyBorder="1" applyAlignment="1">
      <alignment vertical="center"/>
    </xf>
    <xf numFmtId="182" fontId="4" fillId="14" borderId="45" xfId="0" applyNumberFormat="1" applyFont="1" applyFill="1" applyBorder="1" applyAlignment="1">
      <alignment vertical="center"/>
    </xf>
    <xf numFmtId="0" fontId="0" fillId="14" borderId="61" xfId="0" applyFont="1" applyFill="1" applyBorder="1" applyAlignment="1">
      <alignment vertical="center"/>
    </xf>
    <xf numFmtId="3" fontId="0" fillId="14" borderId="29" xfId="0" applyNumberFormat="1" applyFont="1" applyFill="1" applyBorder="1" applyAlignment="1">
      <alignment vertical="center"/>
    </xf>
    <xf numFmtId="3" fontId="0" fillId="14" borderId="16" xfId="0" applyNumberFormat="1" applyFont="1" applyFill="1" applyBorder="1" applyAlignment="1">
      <alignment vertical="center"/>
    </xf>
    <xf numFmtId="182" fontId="0" fillId="14" borderId="35" xfId="0" applyNumberFormat="1" applyFont="1" applyFill="1" applyBorder="1" applyAlignment="1">
      <alignment vertical="center"/>
    </xf>
    <xf numFmtId="3" fontId="15" fillId="14" borderId="43" xfId="0" applyNumberFormat="1" applyFont="1" applyFill="1" applyBorder="1" applyAlignment="1">
      <alignment vertical="center"/>
    </xf>
    <xf numFmtId="3" fontId="15" fillId="14" borderId="103" xfId="0" applyNumberFormat="1" applyFont="1" applyFill="1" applyBorder="1" applyAlignment="1">
      <alignment horizontal="center" vertical="center"/>
    </xf>
    <xf numFmtId="3" fontId="15" fillId="14" borderId="27" xfId="0" applyNumberFormat="1" applyFont="1" applyFill="1" applyBorder="1" applyAlignment="1">
      <alignment vertical="center"/>
    </xf>
    <xf numFmtId="3" fontId="15" fillId="14" borderId="23" xfId="0" applyNumberFormat="1" applyFont="1" applyFill="1" applyBorder="1" applyAlignment="1">
      <alignment vertical="center"/>
    </xf>
    <xf numFmtId="3" fontId="15" fillId="14" borderId="24" xfId="0" applyNumberFormat="1" applyFont="1" applyFill="1" applyBorder="1" applyAlignment="1">
      <alignment vertical="center"/>
    </xf>
    <xf numFmtId="182" fontId="15" fillId="14" borderId="5" xfId="0" applyNumberFormat="1" applyFont="1" applyFill="1" applyBorder="1" applyAlignment="1">
      <alignment vertical="center"/>
    </xf>
    <xf numFmtId="3" fontId="4" fillId="14" borderId="44" xfId="0" applyNumberFormat="1" applyFont="1" applyFill="1" applyBorder="1" applyAlignment="1">
      <alignment horizontal="center" vertical="center"/>
    </xf>
    <xf numFmtId="3" fontId="15" fillId="14" borderId="47" xfId="0" applyNumberFormat="1" applyFont="1" applyFill="1" applyBorder="1" applyAlignment="1">
      <alignment vertical="center"/>
    </xf>
    <xf numFmtId="3" fontId="15" fillId="14" borderId="30" xfId="0" applyNumberFormat="1" applyFont="1" applyFill="1" applyBorder="1" applyAlignment="1">
      <alignment vertical="center"/>
    </xf>
    <xf numFmtId="3" fontId="15" fillId="14" borderId="31" xfId="0" applyNumberFormat="1" applyFont="1" applyFill="1" applyBorder="1" applyAlignment="1">
      <alignment vertical="center"/>
    </xf>
    <xf numFmtId="3" fontId="15" fillId="14" borderId="48" xfId="0" applyNumberFormat="1" applyFont="1" applyFill="1" applyBorder="1" applyAlignment="1">
      <alignment vertical="center"/>
    </xf>
    <xf numFmtId="182" fontId="15" fillId="14" borderId="47" xfId="0" applyNumberFormat="1" applyFont="1" applyFill="1" applyBorder="1" applyAlignment="1">
      <alignment vertical="center"/>
    </xf>
    <xf numFmtId="3" fontId="18" fillId="14" borderId="47" xfId="0" applyNumberFormat="1" applyFont="1" applyFill="1" applyBorder="1" applyAlignment="1">
      <alignment vertical="center"/>
    </xf>
    <xf numFmtId="3" fontId="18" fillId="14" borderId="103" xfId="0" applyNumberFormat="1" applyFont="1" applyFill="1" applyBorder="1" applyAlignment="1">
      <alignment horizontal="center" vertical="center"/>
    </xf>
    <xf numFmtId="3" fontId="18" fillId="14" borderId="30" xfId="0" applyNumberFormat="1" applyFont="1" applyFill="1" applyBorder="1" applyAlignment="1">
      <alignment vertical="center"/>
    </xf>
    <xf numFmtId="3" fontId="18" fillId="14" borderId="31" xfId="0" applyNumberFormat="1" applyFont="1" applyFill="1" applyBorder="1" applyAlignment="1">
      <alignment vertical="center"/>
    </xf>
    <xf numFmtId="3" fontId="18" fillId="14" borderId="48" xfId="0" applyNumberFormat="1" applyFont="1" applyFill="1" applyBorder="1" applyAlignment="1">
      <alignment vertical="center"/>
    </xf>
    <xf numFmtId="182" fontId="18" fillId="14" borderId="47" xfId="0" applyNumberFormat="1" applyFont="1" applyFill="1" applyBorder="1" applyAlignment="1">
      <alignment vertical="center"/>
    </xf>
    <xf numFmtId="3" fontId="18" fillId="14" borderId="60" xfId="0" applyNumberFormat="1" applyFont="1" applyFill="1" applyBorder="1" applyAlignment="1">
      <alignment horizontal="center" vertical="center"/>
    </xf>
    <xf numFmtId="3" fontId="15" fillId="14" borderId="60" xfId="0" applyNumberFormat="1" applyFont="1" applyFill="1" applyBorder="1" applyAlignment="1">
      <alignment horizontal="center" vertical="center"/>
    </xf>
    <xf numFmtId="3" fontId="9" fillId="14" borderId="27" xfId="0" applyNumberFormat="1" applyFont="1" applyFill="1" applyBorder="1" applyAlignment="1">
      <alignment vertical="center"/>
    </xf>
    <xf numFmtId="3" fontId="9" fillId="14" borderId="23" xfId="0" applyNumberFormat="1" applyFont="1" applyFill="1" applyBorder="1" applyAlignment="1">
      <alignment vertical="center"/>
    </xf>
    <xf numFmtId="3" fontId="9" fillId="14" borderId="24" xfId="0" applyNumberFormat="1" applyFont="1" applyFill="1" applyBorder="1" applyAlignment="1">
      <alignment vertical="center"/>
    </xf>
    <xf numFmtId="182" fontId="9" fillId="14" borderId="5" xfId="0" applyNumberFormat="1" applyFont="1" applyFill="1" applyBorder="1" applyAlignment="1">
      <alignment horizontal="center" vertical="center"/>
    </xf>
    <xf numFmtId="3" fontId="4" fillId="14" borderId="0" xfId="0" applyNumberFormat="1" applyFont="1" applyFill="1" applyBorder="1" applyAlignment="1">
      <alignment horizontal="center" vertical="center"/>
    </xf>
    <xf numFmtId="3" fontId="9" fillId="14" borderId="0" xfId="0" applyNumberFormat="1" applyFont="1" applyFill="1" applyBorder="1" applyAlignment="1">
      <alignment vertical="center"/>
    </xf>
    <xf numFmtId="182" fontId="9" fillId="14" borderId="49" xfId="0" applyNumberFormat="1" applyFont="1" applyFill="1" applyBorder="1" applyAlignment="1">
      <alignment horizontal="center" vertical="center"/>
    </xf>
    <xf numFmtId="3" fontId="0" fillId="14" borderId="3" xfId="0" applyNumberFormat="1" applyFont="1" applyFill="1" applyBorder="1" applyAlignment="1">
      <alignment vertical="center"/>
    </xf>
    <xf numFmtId="3" fontId="0" fillId="14" borderId="5" xfId="0" applyNumberFormat="1" applyFont="1" applyFill="1" applyBorder="1" applyAlignment="1">
      <alignment horizontal="center" vertical="center"/>
    </xf>
    <xf numFmtId="3" fontId="0" fillId="14" borderId="27" xfId="0" applyNumberFormat="1" applyFont="1" applyFill="1" applyBorder="1" applyAlignment="1">
      <alignment horizontal="center" vertical="center"/>
    </xf>
    <xf numFmtId="3" fontId="0" fillId="14" borderId="23" xfId="0" applyNumberFormat="1" applyFont="1" applyFill="1" applyBorder="1" applyAlignment="1">
      <alignment horizontal="center" vertical="center"/>
    </xf>
    <xf numFmtId="3" fontId="0" fillId="14" borderId="24" xfId="0" applyNumberFormat="1" applyFont="1" applyFill="1" applyBorder="1" applyAlignment="1">
      <alignment horizontal="center" vertical="center"/>
    </xf>
    <xf numFmtId="182" fontId="0" fillId="14" borderId="5" xfId="0" applyNumberFormat="1" applyFont="1" applyFill="1" applyBorder="1" applyAlignment="1">
      <alignment horizontal="center" vertical="center"/>
    </xf>
    <xf numFmtId="3" fontId="0" fillId="14" borderId="33" xfId="0" applyNumberFormat="1" applyFont="1" applyFill="1" applyBorder="1" applyAlignment="1">
      <alignment horizontal="center" vertical="center"/>
    </xf>
    <xf numFmtId="3" fontId="0" fillId="14" borderId="25" xfId="0" applyNumberFormat="1" applyFont="1" applyFill="1" applyBorder="1" applyAlignment="1">
      <alignment vertical="center"/>
    </xf>
    <xf numFmtId="3" fontId="0" fillId="14" borderId="7" xfId="0" applyNumberFormat="1" applyFont="1" applyFill="1" applyBorder="1" applyAlignment="1">
      <alignment vertical="center"/>
    </xf>
    <xf numFmtId="3" fontId="0" fillId="14" borderId="8" xfId="0" applyNumberFormat="1" applyFont="1" applyFill="1" applyBorder="1" applyAlignment="1">
      <alignment vertical="center"/>
    </xf>
    <xf numFmtId="182" fontId="0" fillId="14" borderId="33" xfId="0" applyNumberFormat="1" applyFont="1" applyFill="1" applyBorder="1" applyAlignment="1">
      <alignment vertical="center"/>
    </xf>
    <xf numFmtId="3" fontId="0" fillId="14" borderId="34" xfId="0" applyNumberFormat="1" applyFont="1" applyFill="1" applyBorder="1" applyAlignment="1">
      <alignment horizontal="center" vertical="center"/>
    </xf>
    <xf numFmtId="3" fontId="0" fillId="14" borderId="26" xfId="0" applyNumberFormat="1" applyFont="1" applyFill="1" applyBorder="1" applyAlignment="1">
      <alignment vertical="center"/>
    </xf>
    <xf numFmtId="3" fontId="0" fillId="14" borderId="10" xfId="0" applyNumberFormat="1" applyFont="1" applyFill="1" applyBorder="1" applyAlignment="1">
      <alignment vertical="center"/>
    </xf>
    <xf numFmtId="3" fontId="0" fillId="14" borderId="11" xfId="0" applyNumberFormat="1" applyFont="1" applyFill="1" applyBorder="1" applyAlignment="1">
      <alignment vertical="center"/>
    </xf>
    <xf numFmtId="182" fontId="0" fillId="14" borderId="34" xfId="0" applyNumberFormat="1" applyFont="1" applyFill="1" applyBorder="1" applyAlignment="1">
      <alignment vertical="center"/>
    </xf>
    <xf numFmtId="3" fontId="4" fillId="14" borderId="61" xfId="0" applyNumberFormat="1" applyFont="1" applyFill="1" applyBorder="1" applyAlignment="1">
      <alignment horizontal="center" vertical="center" shrinkToFit="1"/>
    </xf>
    <xf numFmtId="3" fontId="0" fillId="14" borderId="35" xfId="0" applyNumberFormat="1" applyFont="1" applyFill="1" applyBorder="1" applyAlignment="1">
      <alignment horizontal="center" vertical="center"/>
    </xf>
    <xf numFmtId="3" fontId="0" fillId="14" borderId="17" xfId="0" applyNumberFormat="1" applyFont="1" applyFill="1" applyBorder="1" applyAlignment="1">
      <alignment vertical="center"/>
    </xf>
    <xf numFmtId="0" fontId="4" fillId="14" borderId="5" xfId="0" applyFont="1" applyFill="1" applyBorder="1" applyAlignment="1">
      <alignment horizontal="center" vertical="center"/>
    </xf>
    <xf numFmtId="3" fontId="4" fillId="14" borderId="27" xfId="0" applyNumberFormat="1" applyFont="1" applyFill="1" applyBorder="1" applyAlignment="1">
      <alignment vertical="center"/>
    </xf>
    <xf numFmtId="3" fontId="4" fillId="14" borderId="23" xfId="0" applyNumberFormat="1" applyFont="1" applyFill="1" applyBorder="1" applyAlignment="1">
      <alignment vertical="center"/>
    </xf>
    <xf numFmtId="3" fontId="4" fillId="14" borderId="24" xfId="0" applyNumberFormat="1" applyFont="1" applyFill="1" applyBorder="1" applyAlignment="1">
      <alignment vertical="center"/>
    </xf>
    <xf numFmtId="3" fontId="4" fillId="14" borderId="5" xfId="0" applyNumberFormat="1" applyFont="1" applyFill="1" applyBorder="1" applyAlignment="1">
      <alignment vertical="center"/>
    </xf>
    <xf numFmtId="0" fontId="0" fillId="14" borderId="0" xfId="0" applyFill="1" applyAlignment="1">
      <alignment vertical="top" shrinkToFit="1"/>
    </xf>
    <xf numFmtId="0" fontId="38" fillId="14" borderId="0" xfId="0" applyFont="1" applyFill="1" applyAlignment="1">
      <alignment vertical="top" wrapText="1"/>
    </xf>
    <xf numFmtId="0" fontId="4" fillId="14" borderId="61" xfId="0" applyFont="1" applyFill="1" applyBorder="1" applyAlignment="1">
      <alignment vertical="center"/>
    </xf>
    <xf numFmtId="0" fontId="15" fillId="14" borderId="43" xfId="0" applyFont="1" applyFill="1" applyBorder="1" applyAlignment="1">
      <alignment vertical="center"/>
    </xf>
    <xf numFmtId="0" fontId="15" fillId="14" borderId="103" xfId="0" applyFont="1" applyFill="1" applyBorder="1" applyAlignment="1">
      <alignment horizontal="center" vertical="center"/>
    </xf>
    <xf numFmtId="0" fontId="0" fillId="14" borderId="0" xfId="0" applyFill="1" applyBorder="1" applyAlignment="1">
      <alignment/>
    </xf>
    <xf numFmtId="0" fontId="4" fillId="14" borderId="0" xfId="0" applyFont="1" applyFill="1" applyAlignment="1">
      <alignment horizontal="center" vertical="center"/>
    </xf>
    <xf numFmtId="3" fontId="4" fillId="14" borderId="0" xfId="0" applyNumberFormat="1" applyFont="1" applyFill="1" applyAlignment="1">
      <alignment vertical="center"/>
    </xf>
    <xf numFmtId="182" fontId="4" fillId="14" borderId="0" xfId="0" applyNumberFormat="1" applyFont="1" applyFill="1" applyAlignment="1">
      <alignment vertical="center"/>
    </xf>
    <xf numFmtId="182" fontId="6" fillId="14" borderId="0" xfId="0" applyNumberFormat="1" applyFont="1" applyFill="1" applyAlignment="1">
      <alignment horizontal="center"/>
    </xf>
    <xf numFmtId="0" fontId="0" fillId="14" borderId="43" xfId="0" applyFill="1" applyBorder="1" applyAlignment="1">
      <alignment horizontal="center" vertical="center" shrinkToFit="1"/>
    </xf>
    <xf numFmtId="0" fontId="0" fillId="14" borderId="103" xfId="0" applyFill="1" applyBorder="1" applyAlignment="1">
      <alignment horizontal="center" vertical="center" shrinkToFit="1"/>
    </xf>
    <xf numFmtId="182" fontId="0" fillId="14" borderId="113" xfId="0" applyNumberFormat="1" applyFill="1" applyBorder="1" applyAlignment="1">
      <alignment horizontal="center" vertical="center" shrinkToFit="1"/>
    </xf>
    <xf numFmtId="182" fontId="0" fillId="14" borderId="77" xfId="0" applyNumberFormat="1" applyFill="1" applyBorder="1" applyAlignment="1">
      <alignment horizontal="center" vertical="center" shrinkToFit="1"/>
    </xf>
    <xf numFmtId="182" fontId="0" fillId="14" borderId="76" xfId="0" applyNumberFormat="1" applyFill="1" applyBorder="1" applyAlignment="1">
      <alignment horizontal="center" vertical="center" shrinkToFit="1"/>
    </xf>
    <xf numFmtId="182" fontId="0" fillId="14" borderId="47" xfId="0" applyNumberFormat="1" applyFill="1" applyBorder="1" applyAlignment="1">
      <alignment horizontal="right" vertical="center" shrinkToFit="1"/>
    </xf>
    <xf numFmtId="182" fontId="0" fillId="14" borderId="63" xfId="0" applyNumberFormat="1" applyFill="1" applyBorder="1" applyAlignment="1">
      <alignment horizontal="right" vertical="center" shrinkToFit="1"/>
    </xf>
    <xf numFmtId="182" fontId="0" fillId="14" borderId="60" xfId="0" applyNumberFormat="1" applyFill="1" applyBorder="1" applyAlignment="1">
      <alignment horizontal="right" vertical="center" shrinkToFit="1"/>
    </xf>
    <xf numFmtId="182" fontId="0" fillId="14" borderId="47" xfId="0" applyNumberFormat="1" applyFill="1" applyBorder="1" applyAlignment="1">
      <alignment horizontal="center" vertical="center" shrinkToFit="1"/>
    </xf>
    <xf numFmtId="182" fontId="0" fillId="14" borderId="63" xfId="0" applyNumberFormat="1" applyFill="1" applyBorder="1" applyAlignment="1">
      <alignment horizontal="center" vertical="center" shrinkToFit="1"/>
    </xf>
    <xf numFmtId="182" fontId="0" fillId="14" borderId="60" xfId="0" applyNumberFormat="1" applyFill="1" applyBorder="1" applyAlignment="1">
      <alignment horizontal="center" vertical="center" shrinkToFit="1"/>
    </xf>
    <xf numFmtId="0" fontId="8" fillId="14" borderId="43" xfId="0" applyFont="1" applyFill="1" applyBorder="1" applyAlignment="1">
      <alignment horizontal="center" vertical="center" shrinkToFit="1"/>
    </xf>
    <xf numFmtId="0" fontId="8" fillId="14" borderId="103" xfId="0" applyFont="1" applyFill="1" applyBorder="1" applyAlignment="1">
      <alignment horizontal="center" vertical="center" shrinkToFit="1"/>
    </xf>
    <xf numFmtId="0" fontId="7" fillId="14" borderId="43" xfId="0" applyFont="1" applyFill="1" applyBorder="1" applyAlignment="1">
      <alignment horizontal="center" vertical="center" shrinkToFit="1"/>
    </xf>
    <xf numFmtId="0" fontId="7" fillId="14" borderId="103" xfId="0" applyFont="1" applyFill="1" applyBorder="1" applyAlignment="1">
      <alignment horizontal="center" vertical="center" shrinkToFit="1"/>
    </xf>
    <xf numFmtId="182" fontId="0" fillId="14" borderId="0" xfId="0" applyNumberFormat="1" applyFill="1" applyBorder="1" applyAlignment="1">
      <alignment horizontal="center" vertical="center"/>
    </xf>
    <xf numFmtId="182" fontId="0" fillId="14" borderId="63" xfId="0" applyNumberFormat="1" applyFill="1" applyBorder="1" applyAlignment="1">
      <alignment horizontal="center" vertical="center"/>
    </xf>
    <xf numFmtId="182" fontId="0" fillId="14" borderId="5" xfId="0" applyNumberFormat="1" applyFill="1" applyBorder="1" applyAlignment="1">
      <alignment horizontal="center" vertical="center"/>
    </xf>
    <xf numFmtId="0" fontId="8" fillId="14" borderId="43" xfId="0" applyFont="1" applyFill="1" applyBorder="1" applyAlignment="1">
      <alignment horizontal="center" vertical="center"/>
    </xf>
    <xf numFmtId="0" fontId="8" fillId="14" borderId="103" xfId="0" applyFont="1" applyFill="1" applyBorder="1" applyAlignment="1">
      <alignment horizontal="center" vertical="center"/>
    </xf>
    <xf numFmtId="0" fontId="0" fillId="14" borderId="43" xfId="0" applyFill="1" applyBorder="1" applyAlignment="1">
      <alignment horizontal="center" vertical="center"/>
    </xf>
    <xf numFmtId="0" fontId="0" fillId="14" borderId="103" xfId="0" applyFill="1" applyBorder="1" applyAlignment="1">
      <alignment horizontal="center" vertical="center"/>
    </xf>
    <xf numFmtId="0" fontId="7" fillId="14" borderId="43" xfId="0" applyFont="1" applyFill="1" applyBorder="1" applyAlignment="1">
      <alignment horizontal="center" vertical="center"/>
    </xf>
    <xf numFmtId="182" fontId="0" fillId="0" borderId="77" xfId="0" applyNumberFormat="1" applyBorder="1" applyAlignment="1">
      <alignment vertical="center" shrinkToFit="1"/>
    </xf>
    <xf numFmtId="182" fontId="0" fillId="0" borderId="76" xfId="0" applyNumberFormat="1" applyBorder="1" applyAlignment="1">
      <alignment vertical="center" shrinkToFit="1"/>
    </xf>
    <xf numFmtId="3" fontId="19" fillId="14" borderId="40" xfId="0" applyNumberFormat="1" applyFont="1" applyFill="1" applyBorder="1" applyAlignment="1">
      <alignment horizontal="left" vertical="center"/>
    </xf>
    <xf numFmtId="3" fontId="19" fillId="14" borderId="58" xfId="0" applyNumberFormat="1" applyFont="1" applyFill="1" applyBorder="1" applyAlignment="1">
      <alignment horizontal="left" vertical="center"/>
    </xf>
    <xf numFmtId="3" fontId="19" fillId="14" borderId="61" xfId="0" applyNumberFormat="1" applyFont="1" applyFill="1" applyBorder="1" applyAlignment="1">
      <alignment vertical="center"/>
    </xf>
    <xf numFmtId="3" fontId="19" fillId="14" borderId="15" xfId="0" applyNumberFormat="1" applyFont="1" applyFill="1" applyBorder="1" applyAlignment="1">
      <alignment vertical="center"/>
    </xf>
    <xf numFmtId="3" fontId="19" fillId="14" borderId="59" xfId="0" applyNumberFormat="1" applyFont="1" applyFill="1" applyBorder="1" applyAlignment="1">
      <alignment vertical="center"/>
    </xf>
    <xf numFmtId="3" fontId="17" fillId="14" borderId="43" xfId="0" applyNumberFormat="1" applyFont="1" applyFill="1" applyBorder="1" applyAlignment="1">
      <alignment horizontal="center" vertical="center"/>
    </xf>
    <xf numFmtId="3" fontId="17" fillId="14" borderId="22" xfId="0" applyNumberFormat="1" applyFont="1" applyFill="1" applyBorder="1" applyAlignment="1">
      <alignment horizontal="center" vertical="center"/>
    </xf>
    <xf numFmtId="3" fontId="19" fillId="14" borderId="40" xfId="0" applyNumberFormat="1" applyFont="1" applyFill="1" applyBorder="1" applyAlignment="1">
      <alignment vertical="center"/>
    </xf>
    <xf numFmtId="3" fontId="19" fillId="14" borderId="9" xfId="0" applyNumberFormat="1" applyFont="1" applyFill="1" applyBorder="1" applyAlignment="1">
      <alignment vertical="center"/>
    </xf>
    <xf numFmtId="3" fontId="19" fillId="14" borderId="40" xfId="0" applyNumberFormat="1" applyFont="1" applyFill="1" applyBorder="1" applyAlignment="1">
      <alignment vertical="center" shrinkToFit="1"/>
    </xf>
    <xf numFmtId="3" fontId="19" fillId="14" borderId="9" xfId="0" applyNumberFormat="1" applyFont="1" applyFill="1" applyBorder="1" applyAlignment="1">
      <alignment vertical="center" shrinkToFit="1"/>
    </xf>
    <xf numFmtId="181" fontId="15" fillId="14" borderId="43" xfId="0" applyNumberFormat="1" applyFont="1" applyFill="1" applyBorder="1" applyAlignment="1">
      <alignment horizontal="center" vertical="center"/>
    </xf>
    <xf numFmtId="181" fontId="15" fillId="14" borderId="103" xfId="0" applyNumberFormat="1" applyFont="1" applyFill="1" applyBorder="1" applyAlignment="1">
      <alignment horizontal="center" vertical="center"/>
    </xf>
    <xf numFmtId="0" fontId="18" fillId="14" borderId="43" xfId="0" applyFont="1" applyFill="1" applyBorder="1" applyAlignment="1">
      <alignment horizontal="center" vertical="center"/>
    </xf>
    <xf numFmtId="0" fontId="18" fillId="14" borderId="103" xfId="0" applyFont="1" applyFill="1" applyBorder="1" applyAlignment="1">
      <alignment horizontal="center" vertical="center"/>
    </xf>
    <xf numFmtId="0" fontId="18" fillId="14" borderId="22" xfId="0" applyFont="1" applyFill="1" applyBorder="1" applyAlignment="1">
      <alignment horizontal="center" vertical="center"/>
    </xf>
    <xf numFmtId="3" fontId="19" fillId="14" borderId="38" xfId="0" applyNumberFormat="1" applyFont="1" applyFill="1" applyBorder="1" applyAlignment="1">
      <alignment horizontal="left" vertical="center"/>
    </xf>
    <xf numFmtId="3" fontId="19" fillId="14" borderId="57" xfId="0" applyNumberFormat="1" applyFont="1" applyFill="1" applyBorder="1" applyAlignment="1">
      <alignment horizontal="left" vertical="center"/>
    </xf>
    <xf numFmtId="3" fontId="19" fillId="14" borderId="38" xfId="0" applyNumberFormat="1" applyFont="1" applyFill="1" applyBorder="1" applyAlignment="1">
      <alignment vertical="center"/>
    </xf>
    <xf numFmtId="3" fontId="19" fillId="14" borderId="6" xfId="0" applyNumberFormat="1" applyFont="1" applyFill="1" applyBorder="1" applyAlignment="1">
      <alignment vertical="center"/>
    </xf>
    <xf numFmtId="0" fontId="34" fillId="14" borderId="0" xfId="0" applyFont="1" applyFill="1" applyAlignment="1">
      <alignment horizontal="center" vertical="center"/>
    </xf>
    <xf numFmtId="0" fontId="31" fillId="14" borderId="63" xfId="0" applyFont="1" applyFill="1" applyBorder="1" applyAlignment="1">
      <alignment horizontal="right" vertical="center"/>
    </xf>
    <xf numFmtId="0" fontId="19" fillId="14" borderId="114" xfId="0" applyFont="1" applyFill="1" applyBorder="1" applyAlignment="1">
      <alignment horizontal="center" vertical="center"/>
    </xf>
    <xf numFmtId="0" fontId="19" fillId="14" borderId="30" xfId="0" applyFont="1" applyFill="1" applyBorder="1" applyAlignment="1">
      <alignment horizontal="center" vertical="center"/>
    </xf>
    <xf numFmtId="0" fontId="19" fillId="14" borderId="117" xfId="0" applyFont="1" applyFill="1" applyBorder="1" applyAlignment="1">
      <alignment horizontal="center" vertical="center"/>
    </xf>
    <xf numFmtId="0" fontId="19" fillId="14" borderId="31" xfId="0" applyFont="1" applyFill="1" applyBorder="1" applyAlignment="1">
      <alignment horizontal="center" vertical="center"/>
    </xf>
    <xf numFmtId="3" fontId="17" fillId="14" borderId="115" xfId="0" applyNumberFormat="1" applyFont="1" applyFill="1" applyBorder="1" applyAlignment="1">
      <alignment horizontal="center" vertical="center"/>
    </xf>
    <xf numFmtId="3" fontId="17" fillId="14" borderId="48" xfId="0" applyNumberFormat="1" applyFont="1" applyFill="1" applyBorder="1" applyAlignment="1">
      <alignment horizontal="center" vertical="center"/>
    </xf>
    <xf numFmtId="3" fontId="19" fillId="14" borderId="115" xfId="0" applyNumberFormat="1" applyFont="1" applyFill="1" applyBorder="1" applyAlignment="1">
      <alignment horizontal="center" vertical="center"/>
    </xf>
    <xf numFmtId="3" fontId="19" fillId="14" borderId="118" xfId="0" applyNumberFormat="1" applyFont="1" applyFill="1" applyBorder="1" applyAlignment="1">
      <alignment horizontal="center" vertical="center"/>
    </xf>
    <xf numFmtId="0" fontId="22" fillId="14" borderId="61" xfId="0" applyFont="1" applyFill="1" applyBorder="1" applyAlignment="1">
      <alignment horizontal="center" vertical="center" shrinkToFit="1"/>
    </xf>
    <xf numFmtId="0" fontId="22" fillId="14" borderId="59" xfId="0" applyFont="1" applyFill="1" applyBorder="1" applyAlignment="1">
      <alignment horizontal="center" vertical="center" shrinkToFit="1"/>
    </xf>
    <xf numFmtId="3" fontId="19" fillId="14" borderId="43" xfId="0" applyNumberFormat="1" applyFont="1" applyFill="1" applyBorder="1" applyAlignment="1">
      <alignment horizontal="center" vertical="center"/>
    </xf>
    <xf numFmtId="3" fontId="19" fillId="14" borderId="103" xfId="0" applyNumberFormat="1" applyFont="1" applyFill="1" applyBorder="1" applyAlignment="1">
      <alignment horizontal="center" vertical="center"/>
    </xf>
    <xf numFmtId="0" fontId="36" fillId="14" borderId="2" xfId="0" applyFont="1" applyFill="1" applyBorder="1" applyAlignment="1">
      <alignment horizontal="center" vertical="center" wrapText="1"/>
    </xf>
    <xf numFmtId="0" fontId="36" fillId="14" borderId="3" xfId="0" applyFont="1" applyFill="1" applyBorder="1" applyAlignment="1">
      <alignment horizontal="center" vertical="center" wrapText="1"/>
    </xf>
    <xf numFmtId="0" fontId="36" fillId="14" borderId="4" xfId="0" applyFont="1" applyFill="1" applyBorder="1" applyAlignment="1">
      <alignment horizontal="center" vertical="center" wrapText="1"/>
    </xf>
    <xf numFmtId="0" fontId="19" fillId="14" borderId="43" xfId="0" applyFont="1" applyFill="1" applyBorder="1" applyAlignment="1">
      <alignment horizontal="center" vertical="center"/>
    </xf>
    <xf numFmtId="0" fontId="19" fillId="14" borderId="49" xfId="0" applyFont="1" applyFill="1" applyBorder="1" applyAlignment="1">
      <alignment horizontal="center" vertical="center"/>
    </xf>
    <xf numFmtId="0" fontId="19" fillId="14" borderId="103" xfId="0" applyFont="1" applyFill="1" applyBorder="1" applyAlignment="1">
      <alignment horizontal="center" vertical="center"/>
    </xf>
    <xf numFmtId="0" fontId="35" fillId="14" borderId="43" xfId="0" applyFont="1" applyFill="1" applyBorder="1" applyAlignment="1">
      <alignment horizontal="center" vertical="center" wrapText="1"/>
    </xf>
    <xf numFmtId="0" fontId="35" fillId="14" borderId="103" xfId="0" applyFont="1" applyFill="1" applyBorder="1" applyAlignment="1">
      <alignment horizontal="center" vertical="center" wrapText="1"/>
    </xf>
    <xf numFmtId="0" fontId="36" fillId="14" borderId="76" xfId="0" applyFont="1" applyFill="1" applyBorder="1" applyAlignment="1">
      <alignment horizontal="center" vertical="center" wrapText="1"/>
    </xf>
    <xf numFmtId="0" fontId="36" fillId="14" borderId="72" xfId="0" applyFont="1" applyFill="1" applyBorder="1" applyAlignment="1">
      <alignment horizontal="center" vertical="center" wrapText="1"/>
    </xf>
    <xf numFmtId="0" fontId="36" fillId="14" borderId="60" xfId="0" applyFont="1" applyFill="1" applyBorder="1" applyAlignment="1">
      <alignment horizontal="center" vertical="center" wrapText="1"/>
    </xf>
    <xf numFmtId="0" fontId="33" fillId="0" borderId="119" xfId="0" applyNumberFormat="1" applyFont="1" applyFill="1" applyBorder="1" applyAlignment="1" applyProtection="1">
      <alignment horizontal="center" vertical="top" textRotation="255" wrapText="1"/>
      <protection/>
    </xf>
    <xf numFmtId="0" fontId="33" fillId="0" borderId="71" xfId="0" applyNumberFormat="1" applyFont="1" applyFill="1" applyBorder="1" applyAlignment="1" applyProtection="1">
      <alignment horizontal="center" vertical="top" textRotation="255" wrapText="1"/>
      <protection/>
    </xf>
    <xf numFmtId="0" fontId="33" fillId="0" borderId="80" xfId="0" applyNumberFormat="1" applyFont="1" applyFill="1" applyBorder="1" applyAlignment="1" applyProtection="1">
      <alignment horizontal="center" vertical="top" textRotation="255" wrapText="1"/>
      <protection/>
    </xf>
    <xf numFmtId="41" fontId="16" fillId="0" borderId="26" xfId="0" applyNumberFormat="1" applyFont="1" applyFill="1" applyBorder="1" applyAlignment="1" applyProtection="1">
      <alignment horizontal="center" vertical="top" shrinkToFit="1"/>
      <protection/>
    </xf>
    <xf numFmtId="41" fontId="16" fillId="0" borderId="39" xfId="0" applyNumberFormat="1" applyFont="1" applyFill="1" applyBorder="1" applyAlignment="1" applyProtection="1">
      <alignment horizontal="center" vertical="top" shrinkToFit="1"/>
      <protection/>
    </xf>
    <xf numFmtId="0" fontId="16" fillId="0" borderId="114" xfId="0" applyNumberFormat="1" applyFont="1" applyFill="1" applyBorder="1" applyAlignment="1" applyProtection="1">
      <alignment vertical="top" wrapText="1" shrinkToFit="1"/>
      <protection/>
    </xf>
    <xf numFmtId="0" fontId="16" fillId="0" borderId="116" xfId="0" applyNumberFormat="1" applyFont="1" applyFill="1" applyBorder="1" applyAlignment="1" applyProtection="1">
      <alignment vertical="top" wrapText="1" shrinkToFit="1"/>
      <protection/>
    </xf>
    <xf numFmtId="0" fontId="16" fillId="0" borderId="30" xfId="0" applyNumberFormat="1" applyFont="1" applyFill="1" applyBorder="1" applyAlignment="1" applyProtection="1">
      <alignment vertical="top" wrapText="1" shrinkToFit="1"/>
      <protection/>
    </xf>
    <xf numFmtId="0" fontId="16" fillId="0" borderId="114" xfId="0" applyNumberFormat="1" applyFont="1" applyFill="1" applyBorder="1" applyAlignment="1" applyProtection="1">
      <alignment horizontal="center" vertical="top" wrapText="1" shrinkToFit="1"/>
      <protection/>
    </xf>
    <xf numFmtId="0" fontId="16" fillId="0" borderId="116" xfId="0" applyNumberFormat="1" applyFont="1" applyFill="1" applyBorder="1" applyAlignment="1" applyProtection="1">
      <alignment horizontal="center" vertical="top" wrapText="1" shrinkToFit="1"/>
      <protection/>
    </xf>
    <xf numFmtId="0" fontId="16" fillId="0" borderId="30" xfId="0" applyNumberFormat="1" applyFont="1" applyFill="1" applyBorder="1" applyAlignment="1" applyProtection="1">
      <alignment horizontal="center" vertical="top" wrapText="1" shrinkToFit="1"/>
      <protection/>
    </xf>
    <xf numFmtId="0" fontId="16" fillId="0" borderId="113" xfId="0" applyNumberFormat="1" applyFont="1" applyFill="1" applyBorder="1" applyAlignment="1" applyProtection="1">
      <alignment vertical="top" wrapText="1" shrinkToFit="1"/>
      <protection/>
    </xf>
    <xf numFmtId="0" fontId="16" fillId="0" borderId="1" xfId="0" applyNumberFormat="1" applyFont="1" applyFill="1" applyBorder="1" applyAlignment="1" applyProtection="1">
      <alignment vertical="top" wrapText="1" shrinkToFit="1"/>
      <protection/>
    </xf>
    <xf numFmtId="0" fontId="16" fillId="0" borderId="47" xfId="0" applyNumberFormat="1" applyFont="1" applyFill="1" applyBorder="1" applyAlignment="1" applyProtection="1">
      <alignment vertical="top" wrapText="1" shrinkToFit="1"/>
      <protection/>
    </xf>
    <xf numFmtId="0" fontId="16" fillId="7" borderId="116" xfId="0" applyNumberFormat="1" applyFont="1" applyFill="1" applyBorder="1" applyAlignment="1" applyProtection="1">
      <alignment vertical="top" wrapText="1" shrinkToFit="1"/>
      <protection/>
    </xf>
    <xf numFmtId="0" fontId="16" fillId="7" borderId="30" xfId="0" applyNumberFormat="1" applyFont="1" applyFill="1" applyBorder="1" applyAlignment="1" applyProtection="1">
      <alignment vertical="top" wrapText="1" shrinkToFit="1"/>
      <protection/>
    </xf>
    <xf numFmtId="41" fontId="26" fillId="5" borderId="117" xfId="0" applyNumberFormat="1" applyFont="1" applyFill="1" applyBorder="1" applyAlignment="1" applyProtection="1">
      <alignment horizontal="center" vertical="center" wrapText="1"/>
      <protection/>
    </xf>
    <xf numFmtId="41" fontId="26" fillId="5" borderId="120" xfId="0" applyNumberFormat="1" applyFont="1" applyFill="1" applyBorder="1" applyAlignment="1" applyProtection="1">
      <alignment horizontal="center" vertical="center" wrapText="1"/>
      <protection/>
    </xf>
    <xf numFmtId="41" fontId="26" fillId="5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43" xfId="0" applyNumberFormat="1" applyFont="1" applyFill="1" applyBorder="1" applyAlignment="1" applyProtection="1">
      <alignment horizontal="center" vertical="top" wrapText="1" shrinkToFit="1"/>
      <protection/>
    </xf>
    <xf numFmtId="0" fontId="16" fillId="0" borderId="49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29" xfId="0" applyNumberFormat="1" applyFont="1" applyFill="1" applyBorder="1" applyAlignment="1" applyProtection="1">
      <alignment horizontal="center" vertical="top" shrinkToFit="1"/>
      <protection/>
    </xf>
    <xf numFmtId="41" fontId="16" fillId="0" borderId="36" xfId="0" applyNumberFormat="1" applyFont="1" applyFill="1" applyBorder="1" applyAlignment="1" applyProtection="1">
      <alignment horizontal="center" vertical="top" shrinkToFit="1"/>
      <protection/>
    </xf>
    <xf numFmtId="41" fontId="16" fillId="2" borderId="43" xfId="0" applyNumberFormat="1" applyFont="1" applyFill="1" applyBorder="1" applyAlignment="1" applyProtection="1">
      <alignment horizontal="center" vertical="top" wrapText="1" shrinkToFit="1"/>
      <protection/>
    </xf>
    <xf numFmtId="41" fontId="16" fillId="2" borderId="49" xfId="0" applyNumberFormat="1" applyFont="1" applyFill="1" applyBorder="1" applyAlignment="1" applyProtection="1">
      <alignment horizontal="center" vertical="top" wrapText="1" shrinkToFit="1"/>
      <protection/>
    </xf>
    <xf numFmtId="41" fontId="26" fillId="5" borderId="25" xfId="0" applyNumberFormat="1" applyFont="1" applyFill="1" applyBorder="1" applyAlignment="1" applyProtection="1">
      <alignment horizontal="center" vertical="center" wrapText="1"/>
      <protection/>
    </xf>
    <xf numFmtId="41" fontId="26" fillId="5" borderId="8" xfId="0" applyNumberFormat="1" applyFont="1" applyFill="1" applyBorder="1" applyAlignment="1" applyProtection="1">
      <alignment horizontal="center" vertical="center" wrapText="1"/>
      <protection/>
    </xf>
    <xf numFmtId="41" fontId="26" fillId="5" borderId="116" xfId="0" applyNumberFormat="1" applyFont="1" applyFill="1" applyBorder="1" applyAlignment="1" applyProtection="1">
      <alignment horizontal="center" vertical="center" wrapText="1"/>
      <protection/>
    </xf>
    <xf numFmtId="41" fontId="26" fillId="5" borderId="30" xfId="0" applyNumberFormat="1" applyFont="1" applyFill="1" applyBorder="1" applyAlignment="1" applyProtection="1">
      <alignment horizontal="center" vertical="center" wrapText="1"/>
      <protection/>
    </xf>
    <xf numFmtId="41" fontId="26" fillId="5" borderId="118" xfId="0" applyNumberFormat="1" applyFont="1" applyFill="1" applyBorder="1" applyAlignment="1" applyProtection="1">
      <alignment vertical="center" wrapText="1"/>
      <protection/>
    </xf>
    <xf numFmtId="41" fontId="26" fillId="5" borderId="48" xfId="0" applyNumberFormat="1" applyFont="1" applyFill="1" applyBorder="1" applyAlignment="1" applyProtection="1">
      <alignment vertical="center" wrapText="1"/>
      <protection/>
    </xf>
    <xf numFmtId="41" fontId="26" fillId="5" borderId="121" xfId="0" applyNumberFormat="1" applyFont="1" applyFill="1" applyBorder="1" applyAlignment="1" applyProtection="1">
      <alignment horizontal="center" vertical="center" wrapText="1"/>
      <protection/>
    </xf>
    <xf numFmtId="41" fontId="26" fillId="5" borderId="122" xfId="0" applyNumberFormat="1" applyFont="1" applyFill="1" applyBorder="1" applyAlignment="1" applyProtection="1">
      <alignment horizontal="center" vertical="center" wrapText="1"/>
      <protection/>
    </xf>
    <xf numFmtId="41" fontId="26" fillId="5" borderId="51" xfId="0" applyNumberFormat="1" applyFont="1" applyFill="1" applyBorder="1" applyAlignment="1" applyProtection="1">
      <alignment horizontal="center" vertical="center" wrapText="1"/>
      <protection/>
    </xf>
    <xf numFmtId="41" fontId="26" fillId="5" borderId="2" xfId="0" applyNumberFormat="1" applyFont="1" applyFill="1" applyBorder="1" applyAlignment="1" applyProtection="1">
      <alignment horizontal="center" vertical="center" wrapText="1"/>
      <protection/>
    </xf>
    <xf numFmtId="41" fontId="26" fillId="5" borderId="3" xfId="0" applyNumberFormat="1" applyFont="1" applyFill="1" applyBorder="1" applyAlignment="1" applyProtection="1">
      <alignment horizontal="center" vertical="center" wrapText="1"/>
      <protection/>
    </xf>
    <xf numFmtId="41" fontId="26" fillId="5" borderId="4" xfId="0" applyNumberFormat="1" applyFont="1" applyFill="1" applyBorder="1" applyAlignment="1" applyProtection="1">
      <alignment horizontal="center" vertical="center" wrapText="1"/>
      <protection/>
    </xf>
    <xf numFmtId="41" fontId="28" fillId="13" borderId="113" xfId="0" applyNumberFormat="1" applyFont="1" applyFill="1" applyBorder="1" applyAlignment="1" applyProtection="1">
      <alignment horizontal="center" vertical="center" wrapText="1" shrinkToFit="1"/>
      <protection/>
    </xf>
    <xf numFmtId="41" fontId="28" fillId="13" borderId="77" xfId="0" applyNumberFormat="1" applyFont="1" applyFill="1" applyBorder="1" applyAlignment="1" applyProtection="1">
      <alignment horizontal="center" vertical="center" wrapText="1" shrinkToFit="1"/>
      <protection/>
    </xf>
    <xf numFmtId="41" fontId="28" fillId="13" borderId="76" xfId="0" applyNumberFormat="1" applyFont="1" applyFill="1" applyBorder="1" applyAlignment="1" applyProtection="1">
      <alignment horizontal="center" vertical="center" wrapText="1" shrinkToFit="1"/>
      <protection/>
    </xf>
    <xf numFmtId="41" fontId="28" fillId="13" borderId="44" xfId="0" applyNumberFormat="1" applyFont="1" applyFill="1" applyBorder="1" applyAlignment="1" applyProtection="1">
      <alignment horizontal="center" vertical="center" wrapText="1" shrinkToFit="1"/>
      <protection/>
    </xf>
    <xf numFmtId="41" fontId="28" fillId="13" borderId="109" xfId="0" applyNumberFormat="1" applyFont="1" applyFill="1" applyBorder="1" applyAlignment="1" applyProtection="1">
      <alignment horizontal="center" vertical="center" wrapText="1" shrinkToFit="1"/>
      <protection/>
    </xf>
    <xf numFmtId="41" fontId="28" fillId="13" borderId="62" xfId="0" applyNumberFormat="1" applyFont="1" applyFill="1" applyBorder="1" applyAlignment="1" applyProtection="1">
      <alignment horizontal="center" vertical="center" wrapText="1" shrinkToFit="1"/>
      <protection/>
    </xf>
    <xf numFmtId="41" fontId="28" fillId="0" borderId="113" xfId="0" applyNumberFormat="1" applyFont="1" applyFill="1" applyBorder="1" applyAlignment="1" applyProtection="1">
      <alignment horizontal="center" vertical="center" wrapText="1" shrinkToFit="1"/>
      <protection/>
    </xf>
    <xf numFmtId="41" fontId="28" fillId="0" borderId="77" xfId="0" applyNumberFormat="1" applyFont="1" applyFill="1" applyBorder="1" applyAlignment="1" applyProtection="1">
      <alignment horizontal="center" vertical="center" wrapText="1" shrinkToFit="1"/>
      <protection/>
    </xf>
    <xf numFmtId="41" fontId="28" fillId="0" borderId="44" xfId="0" applyNumberFormat="1" applyFont="1" applyFill="1" applyBorder="1" applyAlignment="1" applyProtection="1">
      <alignment horizontal="center" vertical="center" wrapText="1" shrinkToFit="1"/>
      <protection/>
    </xf>
    <xf numFmtId="41" fontId="28" fillId="0" borderId="109" xfId="0" applyNumberFormat="1" applyFont="1" applyFill="1" applyBorder="1" applyAlignment="1" applyProtection="1">
      <alignment horizontal="center" vertical="center" wrapText="1" shrinkToFit="1"/>
      <protection/>
    </xf>
    <xf numFmtId="181" fontId="26" fillId="0" borderId="113" xfId="0" applyNumberFormat="1" applyFont="1" applyFill="1" applyBorder="1" applyAlignment="1" applyProtection="1">
      <alignment horizontal="center" vertical="center" wrapText="1" shrinkToFit="1"/>
      <protection/>
    </xf>
    <xf numFmtId="181" fontId="26" fillId="0" borderId="77" xfId="0" applyNumberFormat="1" applyFont="1" applyFill="1" applyBorder="1" applyAlignment="1" applyProtection="1">
      <alignment horizontal="center" vertical="center" wrapText="1" shrinkToFit="1"/>
      <protection/>
    </xf>
    <xf numFmtId="181" fontId="26" fillId="0" borderId="1" xfId="0" applyNumberFormat="1" applyFont="1" applyFill="1" applyBorder="1" applyAlignment="1" applyProtection="1">
      <alignment horizontal="center" vertical="center" wrapText="1" shrinkToFit="1"/>
      <protection/>
    </xf>
    <xf numFmtId="181" fontId="26" fillId="0" borderId="0" xfId="0" applyNumberFormat="1" applyFont="1" applyFill="1" applyBorder="1" applyAlignment="1" applyProtection="1">
      <alignment horizontal="center" vertical="center" wrapText="1" shrinkToFit="1"/>
      <protection/>
    </xf>
    <xf numFmtId="181" fontId="26" fillId="0" borderId="47" xfId="0" applyNumberFormat="1" applyFont="1" applyFill="1" applyBorder="1" applyAlignment="1" applyProtection="1">
      <alignment horizontal="center" vertical="center" wrapText="1" shrinkToFit="1"/>
      <protection/>
    </xf>
    <xf numFmtId="181" fontId="26" fillId="0" borderId="63" xfId="0" applyNumberFormat="1" applyFont="1" applyFill="1" applyBorder="1" applyAlignment="1" applyProtection="1">
      <alignment horizontal="center" vertical="center" wrapText="1" shrinkToFit="1"/>
      <protection/>
    </xf>
    <xf numFmtId="0" fontId="16" fillId="7" borderId="5" xfId="0" applyNumberFormat="1" applyFont="1" applyFill="1" applyBorder="1" applyAlignment="1" applyProtection="1">
      <alignment vertical="top" wrapText="1" shrinkToFit="1"/>
      <protection/>
    </xf>
    <xf numFmtId="41" fontId="16" fillId="3" borderId="43" xfId="0" applyNumberFormat="1" applyFont="1" applyFill="1" applyBorder="1" applyAlignment="1" applyProtection="1">
      <alignment horizontal="center" vertical="top" wrapText="1" shrinkToFit="1"/>
      <protection/>
    </xf>
    <xf numFmtId="41" fontId="16" fillId="3" borderId="103" xfId="0" applyNumberFormat="1" applyFont="1" applyFill="1" applyBorder="1" applyAlignment="1" applyProtection="1">
      <alignment horizontal="center" vertical="top" wrapText="1" shrinkToFit="1"/>
      <protection/>
    </xf>
    <xf numFmtId="0" fontId="16" fillId="7" borderId="114" xfId="0" applyNumberFormat="1" applyFont="1" applyFill="1" applyBorder="1" applyAlignment="1" applyProtection="1">
      <alignment vertical="top" wrapText="1" shrinkToFit="1"/>
      <protection/>
    </xf>
    <xf numFmtId="41" fontId="16" fillId="3" borderId="43" xfId="0" applyNumberFormat="1" applyFont="1" applyFill="1" applyBorder="1" applyAlignment="1" applyProtection="1">
      <alignment vertical="top" wrapText="1" shrinkToFit="1"/>
      <protection/>
    </xf>
    <xf numFmtId="41" fontId="16" fillId="3" borderId="103" xfId="0" applyNumberFormat="1" applyFont="1" applyFill="1" applyBorder="1" applyAlignment="1" applyProtection="1">
      <alignment vertical="top" wrapText="1" shrinkToFit="1"/>
      <protection/>
    </xf>
    <xf numFmtId="0" fontId="16" fillId="9" borderId="116" xfId="0" applyNumberFormat="1" applyFont="1" applyFill="1" applyBorder="1" applyAlignment="1" applyProtection="1">
      <alignment vertical="top" wrapText="1" shrinkToFit="1"/>
      <protection/>
    </xf>
    <xf numFmtId="0" fontId="16" fillId="9" borderId="30" xfId="0" applyNumberFormat="1" applyFont="1" applyFill="1" applyBorder="1" applyAlignment="1" applyProtection="1">
      <alignment vertical="top" wrapText="1" shrinkToFit="1"/>
      <protection/>
    </xf>
    <xf numFmtId="0" fontId="16" fillId="7" borderId="1" xfId="0" applyNumberFormat="1" applyFont="1" applyFill="1" applyBorder="1" applyAlignment="1" applyProtection="1">
      <alignment vertical="top" wrapText="1" shrinkToFit="1"/>
      <protection/>
    </xf>
    <xf numFmtId="41" fontId="16" fillId="3" borderId="47" xfId="0" applyNumberFormat="1" applyFont="1" applyFill="1" applyBorder="1" applyAlignment="1" applyProtection="1">
      <alignment horizontal="center" vertical="top" wrapText="1" shrinkToFit="1"/>
      <protection/>
    </xf>
    <xf numFmtId="41" fontId="16" fillId="3" borderId="63" xfId="0" applyNumberFormat="1" applyFont="1" applyFill="1" applyBorder="1" applyAlignment="1" applyProtection="1">
      <alignment horizontal="center" vertical="top" wrapText="1" shrinkToFit="1"/>
      <protection/>
    </xf>
    <xf numFmtId="0" fontId="29" fillId="7" borderId="113" xfId="0" applyNumberFormat="1" applyFont="1" applyFill="1" applyBorder="1" applyAlignment="1" applyProtection="1">
      <alignment vertical="top" wrapText="1" shrinkToFit="1"/>
      <protection/>
    </xf>
    <xf numFmtId="0" fontId="29" fillId="7" borderId="1" xfId="0" applyNumberFormat="1" applyFont="1" applyFill="1" applyBorder="1" applyAlignment="1" applyProtection="1">
      <alignment vertical="top" wrapText="1" shrinkToFit="1"/>
      <protection/>
    </xf>
    <xf numFmtId="0" fontId="29" fillId="7" borderId="30" xfId="0" applyNumberFormat="1" applyFont="1" applyFill="1" applyBorder="1" applyAlignment="1" applyProtection="1">
      <alignment vertical="top" wrapText="1" shrinkToFit="1"/>
      <protection/>
    </xf>
    <xf numFmtId="0" fontId="28" fillId="9" borderId="114" xfId="0" applyNumberFormat="1" applyFont="1" applyFill="1" applyBorder="1" applyAlignment="1" applyProtection="1">
      <alignment vertical="top" wrapText="1"/>
      <protection/>
    </xf>
    <xf numFmtId="0" fontId="28" fillId="9" borderId="116" xfId="0" applyNumberFormat="1" applyFont="1" applyFill="1" applyBorder="1" applyAlignment="1" applyProtection="1">
      <alignment vertical="top" wrapText="1"/>
      <protection/>
    </xf>
    <xf numFmtId="0" fontId="28" fillId="9" borderId="30" xfId="0" applyNumberFormat="1" applyFont="1" applyFill="1" applyBorder="1" applyAlignment="1" applyProtection="1">
      <alignment vertical="top" wrapText="1"/>
      <protection/>
    </xf>
    <xf numFmtId="0" fontId="29" fillId="9" borderId="116" xfId="0" applyNumberFormat="1" applyFont="1" applyFill="1" applyBorder="1" applyAlignment="1" applyProtection="1">
      <alignment vertical="top" wrapText="1" shrinkToFit="1"/>
      <protection/>
    </xf>
    <xf numFmtId="0" fontId="29" fillId="9" borderId="30" xfId="0" applyNumberFormat="1" applyFont="1" applyFill="1" applyBorder="1" applyAlignment="1" applyProtection="1">
      <alignment vertical="top" wrapText="1" shrinkToFit="1"/>
      <protection/>
    </xf>
    <xf numFmtId="0" fontId="29" fillId="10" borderId="114" xfId="0" applyNumberFormat="1" applyFont="1" applyFill="1" applyBorder="1" applyAlignment="1" applyProtection="1">
      <alignment vertical="top" wrapText="1" shrinkToFit="1"/>
      <protection/>
    </xf>
    <xf numFmtId="0" fontId="29" fillId="10" borderId="116" xfId="0" applyNumberFormat="1" applyFont="1" applyFill="1" applyBorder="1" applyAlignment="1" applyProtection="1">
      <alignment vertical="top" wrapText="1" shrinkToFit="1"/>
      <protection/>
    </xf>
    <xf numFmtId="0" fontId="29" fillId="10" borderId="30" xfId="0" applyNumberFormat="1" applyFont="1" applyFill="1" applyBorder="1" applyAlignment="1" applyProtection="1">
      <alignment vertical="top" wrapText="1" shrinkToFit="1"/>
      <protection/>
    </xf>
    <xf numFmtId="41" fontId="16" fillId="3" borderId="49" xfId="0" applyNumberFormat="1" applyFont="1" applyFill="1" applyBorder="1" applyAlignment="1" applyProtection="1">
      <alignment horizontal="center" vertical="top" wrapText="1" shrinkToFit="1"/>
      <protection/>
    </xf>
    <xf numFmtId="41" fontId="28" fillId="0" borderId="76" xfId="0" applyNumberFormat="1" applyFont="1" applyFill="1" applyBorder="1" applyAlignment="1" applyProtection="1">
      <alignment horizontal="center" vertical="center" wrapText="1" shrinkToFit="1"/>
      <protection/>
    </xf>
    <xf numFmtId="41" fontId="28" fillId="0" borderId="62" xfId="0" applyNumberFormat="1" applyFont="1" applyFill="1" applyBorder="1" applyAlignment="1" applyProtection="1">
      <alignment horizontal="center" vertical="center" wrapText="1" shrinkToFit="1"/>
      <protection/>
    </xf>
    <xf numFmtId="41" fontId="26" fillId="0" borderId="123" xfId="0" applyNumberFormat="1" applyFont="1" applyFill="1" applyBorder="1" applyAlignment="1" applyProtection="1">
      <alignment horizontal="center" vertical="center" wrapText="1"/>
      <protection/>
    </xf>
    <xf numFmtId="41" fontId="26" fillId="0" borderId="124" xfId="0" applyNumberFormat="1" applyFont="1" applyFill="1" applyBorder="1" applyAlignment="1" applyProtection="1">
      <alignment horizontal="center" vertical="center" wrapText="1"/>
      <protection/>
    </xf>
    <xf numFmtId="41" fontId="26" fillId="0" borderId="125" xfId="0" applyNumberFormat="1" applyFont="1" applyFill="1" applyBorder="1" applyAlignment="1" applyProtection="1">
      <alignment horizontal="center" vertical="center" wrapText="1"/>
      <protection/>
    </xf>
    <xf numFmtId="41" fontId="26" fillId="0" borderId="126" xfId="0" applyNumberFormat="1" applyFont="1" applyFill="1" applyBorder="1" applyAlignment="1" applyProtection="1">
      <alignment horizontal="center" vertical="center" wrapText="1"/>
      <protection/>
    </xf>
    <xf numFmtId="41" fontId="26" fillId="0" borderId="127" xfId="0" applyNumberFormat="1" applyFont="1" applyFill="1" applyBorder="1" applyAlignment="1" applyProtection="1">
      <alignment horizontal="center" vertical="center" wrapText="1"/>
      <protection/>
    </xf>
    <xf numFmtId="41" fontId="26" fillId="0" borderId="128" xfId="0" applyNumberFormat="1" applyFont="1" applyFill="1" applyBorder="1" applyAlignment="1" applyProtection="1">
      <alignment horizontal="center" vertical="center" wrapText="1"/>
      <protection/>
    </xf>
    <xf numFmtId="0" fontId="28" fillId="0" borderId="114" xfId="0" applyNumberFormat="1" applyFont="1" applyFill="1" applyBorder="1" applyAlignment="1" applyProtection="1">
      <alignment vertical="top" wrapText="1" shrinkToFit="1"/>
      <protection/>
    </xf>
    <xf numFmtId="0" fontId="28" fillId="0" borderId="116" xfId="0" applyNumberFormat="1" applyFont="1" applyFill="1" applyBorder="1" applyAlignment="1" applyProtection="1">
      <alignment vertical="top" wrapText="1" shrinkToFit="1"/>
      <protection/>
    </xf>
    <xf numFmtId="0" fontId="28" fillId="0" borderId="30" xfId="0" applyNumberFormat="1" applyFont="1" applyFill="1" applyBorder="1" applyAlignment="1" applyProtection="1">
      <alignment vertical="top" wrapText="1" shrinkToFit="1"/>
      <protection/>
    </xf>
    <xf numFmtId="0" fontId="16" fillId="10" borderId="114" xfId="0" applyNumberFormat="1" applyFont="1" applyFill="1" applyBorder="1" applyAlignment="1" applyProtection="1">
      <alignment vertical="top" wrapText="1" shrinkToFit="1"/>
      <protection/>
    </xf>
    <xf numFmtId="0" fontId="16" fillId="10" borderId="116" xfId="0" applyNumberFormat="1" applyFont="1" applyFill="1" applyBorder="1" applyAlignment="1" applyProtection="1">
      <alignment vertical="top" wrapText="1" shrinkToFit="1"/>
      <protection/>
    </xf>
    <xf numFmtId="0" fontId="16" fillId="10" borderId="30" xfId="0" applyNumberFormat="1" applyFont="1" applyFill="1" applyBorder="1" applyAlignment="1" applyProtection="1">
      <alignment vertical="top" wrapText="1" shrinkToFit="1"/>
      <protection/>
    </xf>
    <xf numFmtId="0" fontId="29" fillId="0" borderId="114" xfId="0" applyNumberFormat="1" applyFont="1" applyFill="1" applyBorder="1" applyAlignment="1" applyProtection="1">
      <alignment vertical="top" wrapText="1" shrinkToFit="1"/>
      <protection/>
    </xf>
    <xf numFmtId="0" fontId="29" fillId="0" borderId="30" xfId="0" applyNumberFormat="1" applyFont="1" applyFill="1" applyBorder="1" applyAlignment="1" applyProtection="1">
      <alignment vertical="top" wrapText="1" shrinkToFit="1"/>
      <protection/>
    </xf>
    <xf numFmtId="41" fontId="28" fillId="6" borderId="113" xfId="0" applyNumberFormat="1" applyFont="1" applyFill="1" applyBorder="1" applyAlignment="1" applyProtection="1">
      <alignment horizontal="center" vertical="center" wrapText="1" shrinkToFit="1"/>
      <protection/>
    </xf>
    <xf numFmtId="41" fontId="28" fillId="6" borderId="77" xfId="0" applyNumberFormat="1" applyFont="1" applyFill="1" applyBorder="1" applyAlignment="1" applyProtection="1">
      <alignment horizontal="center" vertical="center" wrapText="1" shrinkToFit="1"/>
      <protection/>
    </xf>
    <xf numFmtId="41" fontId="28" fillId="6" borderId="76" xfId="0" applyNumberFormat="1" applyFont="1" applyFill="1" applyBorder="1" applyAlignment="1" applyProtection="1">
      <alignment horizontal="center" vertical="center" wrapText="1" shrinkToFit="1"/>
      <protection/>
    </xf>
    <xf numFmtId="41" fontId="28" fillId="6" borderId="44" xfId="0" applyNumberFormat="1" applyFont="1" applyFill="1" applyBorder="1" applyAlignment="1" applyProtection="1">
      <alignment horizontal="center" vertical="center" wrapText="1" shrinkToFit="1"/>
      <protection/>
    </xf>
    <xf numFmtId="41" fontId="28" fillId="6" borderId="109" xfId="0" applyNumberFormat="1" applyFont="1" applyFill="1" applyBorder="1" applyAlignment="1" applyProtection="1">
      <alignment horizontal="center" vertical="center" wrapText="1" shrinkToFit="1"/>
      <protection/>
    </xf>
    <xf numFmtId="41" fontId="28" fillId="6" borderId="62" xfId="0" applyNumberFormat="1" applyFont="1" applyFill="1" applyBorder="1" applyAlignment="1" applyProtection="1">
      <alignment horizontal="center" vertical="center" wrapText="1" shrinkToFit="1"/>
      <protection/>
    </xf>
    <xf numFmtId="41" fontId="28" fillId="5" borderId="113" xfId="0" applyNumberFormat="1" applyFont="1" applyFill="1" applyBorder="1" applyAlignment="1" applyProtection="1">
      <alignment horizontal="center" vertical="center" wrapText="1" shrinkToFit="1"/>
      <protection/>
    </xf>
    <xf numFmtId="41" fontId="28" fillId="5" borderId="77" xfId="0" applyNumberFormat="1" applyFont="1" applyFill="1" applyBorder="1" applyAlignment="1" applyProtection="1">
      <alignment horizontal="center" vertical="center" wrapText="1" shrinkToFit="1"/>
      <protection/>
    </xf>
    <xf numFmtId="41" fontId="28" fillId="5" borderId="76" xfId="0" applyNumberFormat="1" applyFont="1" applyFill="1" applyBorder="1" applyAlignment="1" applyProtection="1">
      <alignment horizontal="center" vertical="center" wrapText="1" shrinkToFit="1"/>
      <protection/>
    </xf>
    <xf numFmtId="41" fontId="28" fillId="5" borderId="44" xfId="0" applyNumberFormat="1" applyFont="1" applyFill="1" applyBorder="1" applyAlignment="1" applyProtection="1">
      <alignment horizontal="center" vertical="center" wrapText="1" shrinkToFit="1"/>
      <protection/>
    </xf>
    <xf numFmtId="41" fontId="28" fillId="5" borderId="109" xfId="0" applyNumberFormat="1" applyFont="1" applyFill="1" applyBorder="1" applyAlignment="1" applyProtection="1">
      <alignment horizontal="center" vertical="center" wrapText="1" shrinkToFit="1"/>
      <protection/>
    </xf>
    <xf numFmtId="41" fontId="28" fillId="5" borderId="62" xfId="0" applyNumberFormat="1" applyFont="1" applyFill="1" applyBorder="1" applyAlignment="1" applyProtection="1">
      <alignment horizontal="center" vertical="center" wrapText="1" shrinkToFit="1"/>
      <protection/>
    </xf>
    <xf numFmtId="41" fontId="28" fillId="2" borderId="113" xfId="0" applyNumberFormat="1" applyFont="1" applyFill="1" applyBorder="1" applyAlignment="1" applyProtection="1">
      <alignment horizontal="center" vertical="center" wrapText="1" shrinkToFit="1"/>
      <protection/>
    </xf>
    <xf numFmtId="41" fontId="28" fillId="2" borderId="77" xfId="0" applyNumberFormat="1" applyFont="1" applyFill="1" applyBorder="1" applyAlignment="1" applyProtection="1">
      <alignment horizontal="center" vertical="center" wrapText="1" shrinkToFit="1"/>
      <protection/>
    </xf>
    <xf numFmtId="41" fontId="28" fillId="2" borderId="76" xfId="0" applyNumberFormat="1" applyFont="1" applyFill="1" applyBorder="1" applyAlignment="1" applyProtection="1">
      <alignment horizontal="center" vertical="center" wrapText="1" shrinkToFit="1"/>
      <protection/>
    </xf>
    <xf numFmtId="41" fontId="28" fillId="2" borderId="44" xfId="0" applyNumberFormat="1" applyFont="1" applyFill="1" applyBorder="1" applyAlignment="1" applyProtection="1">
      <alignment horizontal="center" vertical="center" wrapText="1" shrinkToFit="1"/>
      <protection/>
    </xf>
    <xf numFmtId="41" fontId="28" fillId="2" borderId="109" xfId="0" applyNumberFormat="1" applyFont="1" applyFill="1" applyBorder="1" applyAlignment="1" applyProtection="1">
      <alignment horizontal="center" vertical="center" wrapText="1" shrinkToFit="1"/>
      <protection/>
    </xf>
    <xf numFmtId="41" fontId="28" fillId="2" borderId="62" xfId="0" applyNumberFormat="1" applyFont="1" applyFill="1" applyBorder="1" applyAlignment="1" applyProtection="1">
      <alignment horizontal="center" vertical="center" wrapText="1" shrinkToFit="1"/>
      <protection/>
    </xf>
    <xf numFmtId="41" fontId="16" fillId="0" borderId="0" xfId="0" applyNumberFormat="1" applyFont="1" applyFill="1" applyAlignment="1" applyProtection="1">
      <alignment vertical="center"/>
      <protection/>
    </xf>
    <xf numFmtId="41" fontId="16" fillId="0" borderId="63" xfId="0" applyNumberFormat="1" applyFont="1" applyFill="1" applyBorder="1" applyAlignment="1" applyProtection="1">
      <alignment vertical="center"/>
      <protection/>
    </xf>
    <xf numFmtId="182" fontId="26" fillId="0" borderId="2" xfId="16" applyNumberFormat="1" applyFont="1" applyFill="1" applyBorder="1" applyAlignment="1" applyProtection="1">
      <alignment horizontal="center" vertical="center" shrinkToFit="1"/>
      <protection/>
    </xf>
    <xf numFmtId="182" fontId="26" fillId="0" borderId="3" xfId="16" applyNumberFormat="1" applyFont="1" applyFill="1" applyBorder="1" applyAlignment="1" applyProtection="1">
      <alignment horizontal="center" vertical="center" shrinkToFit="1"/>
      <protection/>
    </xf>
    <xf numFmtId="182" fontId="26" fillId="0" borderId="4" xfId="16" applyNumberFormat="1" applyFont="1" applyFill="1" applyBorder="1" applyAlignment="1" applyProtection="1">
      <alignment horizontal="center" vertical="center" shrinkToFit="1"/>
      <protection/>
    </xf>
    <xf numFmtId="41" fontId="26" fillId="0" borderId="8" xfId="0" applyNumberFormat="1" applyFont="1" applyFill="1" applyBorder="1" applyAlignment="1" applyProtection="1">
      <alignment horizontal="center" vertical="center" wrapText="1" shrinkToFit="1"/>
      <protection/>
    </xf>
    <xf numFmtId="41" fontId="26" fillId="0" borderId="11" xfId="0" applyNumberFormat="1" applyFont="1" applyFill="1" applyBorder="1" applyAlignment="1" applyProtection="1">
      <alignment horizontal="center" vertical="center" wrapText="1" shrinkToFit="1"/>
      <protection/>
    </xf>
    <xf numFmtId="41" fontId="26" fillId="0" borderId="21" xfId="0" applyNumberFormat="1" applyFont="1" applyFill="1" applyBorder="1" applyAlignment="1" applyProtection="1">
      <alignment horizontal="center" vertical="center" wrapText="1" shrinkToFit="1"/>
      <protection/>
    </xf>
    <xf numFmtId="41" fontId="26" fillId="4" borderId="114" xfId="0" applyNumberFormat="1" applyFont="1" applyFill="1" applyBorder="1" applyAlignment="1" applyProtection="1">
      <alignment horizontal="center" vertical="center" wrapText="1"/>
      <protection/>
    </xf>
    <xf numFmtId="41" fontId="26" fillId="4" borderId="116" xfId="0" applyNumberFormat="1" applyFont="1" applyFill="1" applyBorder="1" applyAlignment="1" applyProtection="1">
      <alignment horizontal="center" vertical="center" wrapText="1"/>
      <protection/>
    </xf>
    <xf numFmtId="41" fontId="26" fillId="4" borderId="30" xfId="0" applyNumberFormat="1" applyFont="1" applyFill="1" applyBorder="1" applyAlignment="1" applyProtection="1">
      <alignment horizontal="center" vertical="center" wrapText="1"/>
      <protection/>
    </xf>
    <xf numFmtId="41" fontId="26" fillId="4" borderId="117" xfId="0" applyNumberFormat="1" applyFont="1" applyFill="1" applyBorder="1" applyAlignment="1" applyProtection="1">
      <alignment horizontal="center" vertical="center" wrapText="1"/>
      <protection/>
    </xf>
    <xf numFmtId="41" fontId="26" fillId="4" borderId="120" xfId="0" applyNumberFormat="1" applyFont="1" applyFill="1" applyBorder="1" applyAlignment="1" applyProtection="1">
      <alignment horizontal="center" vertical="center" wrapText="1"/>
      <protection/>
    </xf>
    <xf numFmtId="41" fontId="26" fillId="4" borderId="31" xfId="0" applyNumberFormat="1" applyFont="1" applyFill="1" applyBorder="1" applyAlignment="1" applyProtection="1">
      <alignment horizontal="center" vertical="center" wrapText="1"/>
      <protection/>
    </xf>
    <xf numFmtId="41" fontId="26" fillId="5" borderId="129" xfId="0" applyNumberFormat="1" applyFont="1" applyFill="1" applyBorder="1" applyAlignment="1" applyProtection="1">
      <alignment horizontal="center" vertical="center" wrapText="1"/>
      <protection/>
    </xf>
    <xf numFmtId="41" fontId="26" fillId="5" borderId="130" xfId="0" applyNumberFormat="1" applyFont="1" applyFill="1" applyBorder="1" applyAlignment="1" applyProtection="1">
      <alignment horizontal="center" vertical="center" wrapText="1"/>
      <protection/>
    </xf>
    <xf numFmtId="41" fontId="26" fillId="5" borderId="18" xfId="0" applyNumberFormat="1" applyFont="1" applyFill="1" applyBorder="1" applyAlignment="1" applyProtection="1">
      <alignment horizontal="center" vertical="center" wrapText="1"/>
      <protection/>
    </xf>
    <xf numFmtId="41" fontId="26" fillId="4" borderId="115" xfId="0" applyNumberFormat="1" applyFont="1" applyFill="1" applyBorder="1" applyAlignment="1" applyProtection="1">
      <alignment horizontal="center" vertical="center" wrapText="1"/>
      <protection/>
    </xf>
    <xf numFmtId="41" fontId="26" fillId="4" borderId="118" xfId="0" applyNumberFormat="1" applyFont="1" applyFill="1" applyBorder="1" applyAlignment="1" applyProtection="1">
      <alignment horizontal="center" vertical="center" wrapText="1"/>
      <protection/>
    </xf>
    <xf numFmtId="41" fontId="26" fillId="4" borderId="48" xfId="0" applyNumberFormat="1" applyFont="1" applyFill="1" applyBorder="1" applyAlignment="1" applyProtection="1">
      <alignment horizontal="center" vertical="center" wrapText="1"/>
      <protection/>
    </xf>
    <xf numFmtId="41" fontId="16" fillId="3" borderId="49" xfId="0" applyNumberFormat="1" applyFont="1" applyFill="1" applyBorder="1" applyAlignment="1" applyProtection="1">
      <alignment vertical="top" wrapText="1" shrinkToFit="1"/>
      <protection/>
    </xf>
    <xf numFmtId="41" fontId="16" fillId="4" borderId="43" xfId="0" applyNumberFormat="1" applyFont="1" applyFill="1" applyBorder="1" applyAlignment="1" applyProtection="1">
      <alignment horizontal="center" vertical="top" wrapText="1" shrinkToFit="1"/>
      <protection/>
    </xf>
    <xf numFmtId="41" fontId="16" fillId="4" borderId="49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40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106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61" xfId="0" applyNumberFormat="1" applyFont="1" applyFill="1" applyBorder="1" applyAlignment="1" applyProtection="1">
      <alignment horizontal="center" vertical="top" shrinkToFit="1"/>
      <protection/>
    </xf>
    <xf numFmtId="41" fontId="16" fillId="0" borderId="107" xfId="0" applyNumberFormat="1" applyFont="1" applyFill="1" applyBorder="1" applyAlignment="1" applyProtection="1">
      <alignment horizontal="center" vertical="top" shrinkToFit="1"/>
      <protection/>
    </xf>
    <xf numFmtId="41" fontId="16" fillId="0" borderId="38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108" xfId="0" applyNumberFormat="1" applyFont="1" applyFill="1" applyBorder="1" applyAlignment="1" applyProtection="1">
      <alignment horizontal="center" vertical="top" wrapText="1" shrinkToFit="1"/>
      <protection/>
    </xf>
    <xf numFmtId="41" fontId="16" fillId="3" borderId="113" xfId="0" applyNumberFormat="1" applyFont="1" applyFill="1" applyBorder="1" applyAlignment="1" applyProtection="1">
      <alignment horizontal="center" vertical="top" wrapText="1" shrinkToFit="1"/>
      <protection/>
    </xf>
    <xf numFmtId="41" fontId="16" fillId="3" borderId="76" xfId="0" applyNumberFormat="1" applyFont="1" applyFill="1" applyBorder="1" applyAlignment="1" applyProtection="1">
      <alignment horizontal="center" vertical="top" wrapText="1" shrinkToFit="1"/>
      <protection/>
    </xf>
    <xf numFmtId="41" fontId="16" fillId="0" borderId="25" xfId="0" applyNumberFormat="1" applyFont="1" applyFill="1" applyBorder="1" applyAlignment="1" applyProtection="1">
      <alignment horizontal="center" vertical="top" shrinkToFit="1"/>
      <protection/>
    </xf>
    <xf numFmtId="41" fontId="16" fillId="0" borderId="37" xfId="0" applyNumberFormat="1" applyFont="1" applyFill="1" applyBorder="1" applyAlignment="1" applyProtection="1">
      <alignment horizontal="center" vertical="top" shrinkToFit="1"/>
      <protection/>
    </xf>
    <xf numFmtId="41" fontId="16" fillId="4" borderId="0" xfId="0" applyNumberFormat="1" applyFont="1" applyFill="1" applyAlignment="1" applyProtection="1">
      <alignment/>
      <protection/>
    </xf>
    <xf numFmtId="0" fontId="16" fillId="0" borderId="114" xfId="0" applyNumberFormat="1" applyFont="1" applyFill="1" applyBorder="1" applyAlignment="1" applyProtection="1">
      <alignment vertical="top" wrapText="1"/>
      <protection/>
    </xf>
    <xf numFmtId="0" fontId="16" fillId="0" borderId="116" xfId="0" applyNumberFormat="1" applyFont="1" applyFill="1" applyBorder="1" applyAlignment="1" applyProtection="1">
      <alignment vertical="top" wrapText="1"/>
      <protection/>
    </xf>
    <xf numFmtId="0" fontId="16" fillId="0" borderId="30" xfId="0" applyNumberFormat="1" applyFont="1" applyFill="1" applyBorder="1" applyAlignment="1" applyProtection="1">
      <alignment vertical="top" wrapText="1"/>
      <protection/>
    </xf>
    <xf numFmtId="41" fontId="26" fillId="0" borderId="33" xfId="0" applyNumberFormat="1" applyFont="1" applyFill="1" applyBorder="1" applyAlignment="1" applyProtection="1">
      <alignment horizontal="center" vertical="center" wrapText="1" shrinkToFit="1"/>
      <protection/>
    </xf>
    <xf numFmtId="41" fontId="26" fillId="0" borderId="34" xfId="0" applyNumberFormat="1" applyFont="1" applyFill="1" applyBorder="1" applyAlignment="1" applyProtection="1">
      <alignment horizontal="center" vertical="center" wrapText="1" shrinkToFit="1"/>
      <protection/>
    </xf>
    <xf numFmtId="41" fontId="26" fillId="0" borderId="42" xfId="0" applyNumberFormat="1" applyFont="1" applyFill="1" applyBorder="1" applyAlignment="1" applyProtection="1">
      <alignment horizontal="center" vertical="center" wrapText="1" shrinkToFit="1"/>
      <protection/>
    </xf>
    <xf numFmtId="41" fontId="31" fillId="0" borderId="42" xfId="0" applyNumberFormat="1" applyFont="1" applyFill="1" applyBorder="1" applyAlignment="1" applyProtection="1">
      <alignment horizontal="center" vertical="center"/>
      <protection/>
    </xf>
    <xf numFmtId="41" fontId="31" fillId="0" borderId="3" xfId="0" applyNumberFormat="1" applyFont="1" applyFill="1" applyBorder="1" applyAlignment="1" applyProtection="1">
      <alignment horizontal="center" vertical="center"/>
      <protection/>
    </xf>
    <xf numFmtId="41" fontId="31" fillId="0" borderId="45" xfId="0" applyNumberFormat="1" applyFont="1" applyFill="1" applyBorder="1" applyAlignment="1" applyProtection="1">
      <alignment horizontal="center" vertical="center"/>
      <protection/>
    </xf>
    <xf numFmtId="41" fontId="16" fillId="0" borderId="113" xfId="0" applyNumberFormat="1" applyFont="1" applyFill="1" applyBorder="1" applyAlignment="1" applyProtection="1">
      <alignment horizontal="center" vertical="center"/>
      <protection/>
    </xf>
    <xf numFmtId="41" fontId="16" fillId="0" borderId="76" xfId="0" applyNumberFormat="1" applyFont="1" applyFill="1" applyBorder="1" applyAlignment="1" applyProtection="1">
      <alignment horizontal="center" vertical="center"/>
      <protection/>
    </xf>
    <xf numFmtId="41" fontId="16" fillId="0" borderId="1" xfId="0" applyNumberFormat="1" applyFont="1" applyFill="1" applyBorder="1" applyAlignment="1" applyProtection="1">
      <alignment horizontal="center" vertical="center"/>
      <protection/>
    </xf>
    <xf numFmtId="41" fontId="16" fillId="0" borderId="72" xfId="0" applyNumberFormat="1" applyFont="1" applyFill="1" applyBorder="1" applyAlignment="1" applyProtection="1">
      <alignment horizontal="center" vertical="center"/>
      <protection/>
    </xf>
    <xf numFmtId="41" fontId="16" fillId="0" borderId="47" xfId="0" applyNumberFormat="1" applyFont="1" applyFill="1" applyBorder="1" applyAlignment="1" applyProtection="1">
      <alignment horizontal="center" vertical="center"/>
      <protection/>
    </xf>
    <xf numFmtId="41" fontId="16" fillId="0" borderId="60" xfId="0" applyNumberFormat="1" applyFont="1" applyFill="1" applyBorder="1" applyAlignment="1" applyProtection="1">
      <alignment horizontal="center" vertical="center"/>
      <protection/>
    </xf>
    <xf numFmtId="41" fontId="16" fillId="0" borderId="38" xfId="0" applyNumberFormat="1" applyFont="1" applyFill="1" applyBorder="1" applyAlignment="1" applyProtection="1">
      <alignment horizontal="center" vertical="center"/>
      <protection/>
    </xf>
    <xf numFmtId="41" fontId="16" fillId="0" borderId="108" xfId="0" applyNumberFormat="1" applyFont="1" applyFill="1" applyBorder="1" applyAlignment="1" applyProtection="1">
      <alignment horizontal="center" vertical="center"/>
      <protection/>
    </xf>
    <xf numFmtId="41" fontId="16" fillId="0" borderId="57" xfId="0" applyNumberFormat="1" applyFont="1" applyFill="1" applyBorder="1" applyAlignment="1" applyProtection="1">
      <alignment horizontal="center" vertical="center"/>
      <protection/>
    </xf>
    <xf numFmtId="41" fontId="16" fillId="0" borderId="9" xfId="0" applyNumberFormat="1" applyFont="1" applyFill="1" applyBorder="1" applyAlignment="1" applyProtection="1">
      <alignment horizontal="center" vertical="center"/>
      <protection/>
    </xf>
    <xf numFmtId="41" fontId="16" fillId="0" borderId="10" xfId="0" applyNumberFormat="1" applyFont="1" applyFill="1" applyBorder="1" applyAlignment="1" applyProtection="1">
      <alignment horizontal="center" vertical="center"/>
      <protection/>
    </xf>
    <xf numFmtId="41" fontId="16" fillId="0" borderId="39" xfId="0" applyNumberFormat="1" applyFont="1" applyFill="1" applyBorder="1" applyAlignment="1" applyProtection="1">
      <alignment horizontal="center" vertical="center"/>
      <protection/>
    </xf>
    <xf numFmtId="41" fontId="16" fillId="0" borderId="26" xfId="0" applyNumberFormat="1" applyFont="1" applyFill="1" applyBorder="1" applyAlignment="1" applyProtection="1">
      <alignment horizontal="center" vertical="center"/>
      <protection/>
    </xf>
    <xf numFmtId="41" fontId="16" fillId="0" borderId="11" xfId="0" applyNumberFormat="1" applyFont="1" applyFill="1" applyBorder="1" applyAlignment="1" applyProtection="1">
      <alignment horizontal="center" vertical="center"/>
      <protection/>
    </xf>
    <xf numFmtId="41" fontId="16" fillId="0" borderId="40" xfId="0" applyNumberFormat="1" applyFont="1" applyFill="1" applyBorder="1" applyAlignment="1" applyProtection="1">
      <alignment horizontal="center" vertical="center"/>
      <protection/>
    </xf>
    <xf numFmtId="41" fontId="16" fillId="0" borderId="106" xfId="0" applyNumberFormat="1" applyFont="1" applyFill="1" applyBorder="1" applyAlignment="1" applyProtection="1">
      <alignment horizontal="center" vertical="center"/>
      <protection/>
    </xf>
    <xf numFmtId="182" fontId="16" fillId="0" borderId="2" xfId="0" applyNumberFormat="1" applyFont="1" applyFill="1" applyBorder="1" applyAlignment="1" applyProtection="1">
      <alignment horizontal="center" vertical="center"/>
      <protection/>
    </xf>
    <xf numFmtId="182" fontId="16" fillId="0" borderId="3" xfId="0" applyNumberFormat="1" applyFont="1" applyFill="1" applyBorder="1" applyAlignment="1" applyProtection="1">
      <alignment horizontal="center" vertical="center"/>
      <protection/>
    </xf>
    <xf numFmtId="182" fontId="16" fillId="0" borderId="4" xfId="0" applyNumberFormat="1" applyFont="1" applyFill="1" applyBorder="1" applyAlignment="1" applyProtection="1">
      <alignment horizontal="center" vertical="center"/>
      <protection/>
    </xf>
    <xf numFmtId="3" fontId="19" fillId="14" borderId="26" xfId="0" applyNumberFormat="1" applyFont="1" applyFill="1" applyBorder="1" applyAlignment="1">
      <alignment horizontal="left" vertical="center"/>
    </xf>
    <xf numFmtId="3" fontId="19" fillId="14" borderId="11" xfId="0" applyNumberFormat="1" applyFont="1" applyFill="1" applyBorder="1" applyAlignment="1">
      <alignment horizontal="left" vertical="center"/>
    </xf>
    <xf numFmtId="3" fontId="19" fillId="14" borderId="26" xfId="0" applyNumberFormat="1" applyFont="1" applyFill="1" applyBorder="1" applyAlignment="1">
      <alignment vertical="center"/>
    </xf>
    <xf numFmtId="3" fontId="19" fillId="14" borderId="10" xfId="0" applyNumberFormat="1" applyFont="1" applyFill="1" applyBorder="1" applyAlignment="1">
      <alignment vertical="center"/>
    </xf>
    <xf numFmtId="3" fontId="19" fillId="14" borderId="29" xfId="0" applyNumberFormat="1" applyFont="1" applyFill="1" applyBorder="1" applyAlignment="1">
      <alignment vertical="center"/>
    </xf>
    <xf numFmtId="3" fontId="19" fillId="14" borderId="17" xfId="0" applyNumberFormat="1" applyFont="1" applyFill="1" applyBorder="1" applyAlignment="1">
      <alignment vertical="center"/>
    </xf>
    <xf numFmtId="3" fontId="19" fillId="14" borderId="16" xfId="0" applyNumberFormat="1" applyFont="1" applyFill="1" applyBorder="1" applyAlignment="1">
      <alignment vertical="center"/>
    </xf>
    <xf numFmtId="3" fontId="19" fillId="14" borderId="28" xfId="0" applyNumberFormat="1" applyFont="1" applyFill="1" applyBorder="1" applyAlignment="1">
      <alignment horizontal="left" vertical="center"/>
    </xf>
    <xf numFmtId="3" fontId="19" fillId="14" borderId="14" xfId="0" applyNumberFormat="1" applyFont="1" applyFill="1" applyBorder="1" applyAlignment="1">
      <alignment horizontal="left" vertical="center"/>
    </xf>
    <xf numFmtId="0" fontId="18" fillId="14" borderId="27" xfId="0" applyFont="1" applyFill="1" applyBorder="1" applyAlignment="1">
      <alignment horizontal="center" vertical="center"/>
    </xf>
    <xf numFmtId="0" fontId="18" fillId="14" borderId="24" xfId="0" applyFont="1" applyFill="1" applyBorder="1" applyAlignment="1">
      <alignment horizontal="center" vertical="center"/>
    </xf>
    <xf numFmtId="0" fontId="18" fillId="14" borderId="23" xfId="0" applyFont="1" applyFill="1" applyBorder="1" applyAlignment="1">
      <alignment horizontal="center" vertical="center"/>
    </xf>
    <xf numFmtId="3" fontId="19" fillId="14" borderId="28" xfId="0" applyNumberFormat="1" applyFont="1" applyFill="1" applyBorder="1" applyAlignment="1">
      <alignment vertical="center"/>
    </xf>
    <xf numFmtId="3" fontId="19" fillId="14" borderId="13" xfId="0" applyNumberFormat="1" applyFont="1" applyFill="1" applyBorder="1" applyAlignment="1">
      <alignment vertical="center"/>
    </xf>
    <xf numFmtId="3" fontId="17" fillId="14" borderId="2" xfId="0" applyNumberFormat="1" applyFont="1" applyFill="1" applyBorder="1" applyAlignment="1">
      <alignment horizontal="center" vertical="center"/>
    </xf>
    <xf numFmtId="3" fontId="17" fillId="14" borderId="3" xfId="0" applyNumberFormat="1" applyFont="1" applyFill="1" applyBorder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12" fillId="14" borderId="43" xfId="0" applyFont="1" applyFill="1" applyBorder="1" applyAlignment="1">
      <alignment horizontal="center" vertical="center" shrinkToFit="1"/>
    </xf>
    <xf numFmtId="0" fontId="12" fillId="14" borderId="103" xfId="0" applyFont="1" applyFill="1" applyBorder="1" applyAlignment="1">
      <alignment horizontal="center" vertical="center" shrinkToFit="1"/>
    </xf>
    <xf numFmtId="0" fontId="17" fillId="14" borderId="43" xfId="0" applyFont="1" applyFill="1" applyBorder="1" applyAlignment="1">
      <alignment horizontal="center" vertical="center"/>
    </xf>
    <xf numFmtId="0" fontId="17" fillId="14" borderId="49" xfId="0" applyFont="1" applyFill="1" applyBorder="1" applyAlignment="1">
      <alignment horizontal="center" vertical="center"/>
    </xf>
    <xf numFmtId="0" fontId="17" fillId="14" borderId="103" xfId="0" applyFont="1" applyFill="1" applyBorder="1" applyAlignment="1">
      <alignment horizontal="center" vertical="center"/>
    </xf>
    <xf numFmtId="182" fontId="20" fillId="14" borderId="2" xfId="0" applyNumberFormat="1" applyFont="1" applyFill="1" applyBorder="1" applyAlignment="1">
      <alignment horizontal="center" vertical="center" wrapText="1"/>
    </xf>
    <xf numFmtId="182" fontId="20" fillId="14" borderId="3" xfId="0" applyNumberFormat="1" applyFont="1" applyFill="1" applyBorder="1" applyAlignment="1">
      <alignment horizontal="center" vertical="center" wrapText="1"/>
    </xf>
    <xf numFmtId="182" fontId="20" fillId="14" borderId="4" xfId="0" applyNumberFormat="1" applyFont="1" applyFill="1" applyBorder="1" applyAlignment="1">
      <alignment horizontal="center" vertical="center" wrapText="1"/>
    </xf>
    <xf numFmtId="0" fontId="20" fillId="14" borderId="2" xfId="0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horizontal="center" vertical="center" wrapText="1"/>
    </xf>
    <xf numFmtId="0" fontId="20" fillId="14" borderId="4" xfId="0" applyFont="1" applyFill="1" applyBorder="1" applyAlignment="1">
      <alignment horizontal="center" vertical="center" wrapText="1"/>
    </xf>
    <xf numFmtId="0" fontId="35" fillId="14" borderId="0" xfId="0" applyFont="1" applyFill="1" applyBorder="1" applyAlignment="1">
      <alignment vertical="top" wrapText="1"/>
    </xf>
    <xf numFmtId="0" fontId="35" fillId="14" borderId="1" xfId="0" applyFont="1" applyFill="1" applyBorder="1" applyAlignment="1">
      <alignment vertical="center" shrinkToFit="1"/>
    </xf>
    <xf numFmtId="0" fontId="35" fillId="14" borderId="0" xfId="0" applyFont="1" applyFill="1" applyBorder="1" applyAlignment="1">
      <alignment vertical="center" shrinkToFit="1"/>
    </xf>
    <xf numFmtId="0" fontId="19" fillId="14" borderId="43" xfId="0" applyFont="1" applyFill="1" applyBorder="1" applyAlignment="1">
      <alignment horizontal="center" vertical="center" shrinkToFit="1"/>
    </xf>
    <xf numFmtId="0" fontId="19" fillId="14" borderId="49" xfId="0" applyFont="1" applyFill="1" applyBorder="1" applyAlignment="1">
      <alignment horizontal="center" vertical="center" shrinkToFit="1"/>
    </xf>
    <xf numFmtId="0" fontId="19" fillId="14" borderId="103" xfId="0" applyFont="1" applyFill="1" applyBorder="1" applyAlignment="1">
      <alignment horizontal="center" vertical="center" shrinkToFit="1"/>
    </xf>
    <xf numFmtId="183" fontId="11" fillId="2" borderId="131" xfId="0" applyNumberFormat="1" applyFont="1" applyFill="1" applyBorder="1" applyAlignment="1">
      <alignment/>
    </xf>
    <xf numFmtId="183" fontId="11" fillId="2" borderId="132" xfId="0" applyNumberFormat="1" applyFont="1" applyFill="1" applyBorder="1" applyAlignment="1">
      <alignment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133" xfId="0" applyFont="1" applyBorder="1" applyAlignment="1">
      <alignment vertical="top" wrapText="1"/>
    </xf>
    <xf numFmtId="0" fontId="41" fillId="0" borderId="0" xfId="0" applyFont="1" applyAlignment="1">
      <alignment horizontal="center"/>
    </xf>
    <xf numFmtId="0" fontId="11" fillId="0" borderId="82" xfId="0" applyFont="1" applyBorder="1" applyAlignment="1" applyProtection="1">
      <alignment horizontal="right"/>
      <protection locked="0"/>
    </xf>
    <xf numFmtId="0" fontId="11" fillId="0" borderId="82" xfId="0" applyFont="1" applyBorder="1" applyAlignment="1">
      <alignment horizontal="right"/>
    </xf>
    <xf numFmtId="0" fontId="11" fillId="0" borderId="119" xfId="0" applyFont="1" applyBorder="1" applyAlignment="1">
      <alignment horizontal="center" wrapText="1"/>
    </xf>
    <xf numFmtId="0" fontId="11" fillId="0" borderId="98" xfId="0" applyFont="1" applyBorder="1" applyAlignment="1">
      <alignment horizontal="center" wrapText="1"/>
    </xf>
    <xf numFmtId="0" fontId="34" fillId="0" borderId="0" xfId="0" applyFont="1" applyAlignment="1">
      <alignment horizontal="center" vertical="center"/>
    </xf>
    <xf numFmtId="0" fontId="31" fillId="0" borderId="63" xfId="0" applyFont="1" applyBorder="1" applyAlignment="1">
      <alignment horizontal="right" vertical="center"/>
    </xf>
    <xf numFmtId="0" fontId="19" fillId="0" borderId="43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03" xfId="0" applyFont="1" applyBorder="1" applyAlignment="1">
      <alignment horizontal="center" vertical="center"/>
    </xf>
    <xf numFmtId="3" fontId="19" fillId="0" borderId="76" xfId="0" applyNumberFormat="1" applyFont="1" applyBorder="1" applyAlignment="1">
      <alignment horizontal="center" vertical="center"/>
    </xf>
    <xf numFmtId="3" fontId="19" fillId="0" borderId="72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7" fillId="0" borderId="5" xfId="0" applyNumberFormat="1" applyFont="1" applyBorder="1" applyAlignment="1">
      <alignment horizontal="center" vertical="center"/>
    </xf>
    <xf numFmtId="0" fontId="36" fillId="0" borderId="76" xfId="0" applyFont="1" applyBorder="1" applyAlignment="1">
      <alignment horizontal="center" vertical="center" wrapText="1"/>
    </xf>
    <xf numFmtId="0" fontId="36" fillId="0" borderId="72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21" fillId="5" borderId="43" xfId="0" applyFont="1" applyFill="1" applyBorder="1" applyAlignment="1">
      <alignment horizontal="center" vertical="center"/>
    </xf>
    <xf numFmtId="0" fontId="21" fillId="5" borderId="103" xfId="0" applyFont="1" applyFill="1" applyBorder="1" applyAlignment="1">
      <alignment horizontal="center" vertical="center"/>
    </xf>
    <xf numFmtId="3" fontId="21" fillId="5" borderId="43" xfId="0" applyNumberFormat="1" applyFont="1" applyFill="1" applyBorder="1" applyAlignment="1">
      <alignment horizontal="center" vertical="center"/>
    </xf>
    <xf numFmtId="3" fontId="21" fillId="5" borderId="103" xfId="0" applyNumberFormat="1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 shrinkToFit="1"/>
    </xf>
    <xf numFmtId="0" fontId="22" fillId="2" borderId="103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5">
    <dxf>
      <font>
        <color rgb="FFFF0000"/>
      </font>
      <fill>
        <patternFill patternType="solid">
          <bgColor rgb="FFA0E0E0"/>
        </patternFill>
      </fill>
      <border/>
    </dxf>
    <dxf>
      <font>
        <color rgb="FFFF00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A6CAF0"/>
        </patternFill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B2:AB63"/>
  <sheetViews>
    <sheetView showGridLines="0" view="pageBreakPreview" zoomScale="75" zoomScaleSheetLayoutView="75" workbookViewId="0" topLeftCell="A1">
      <selection activeCell="A1" sqref="A1"/>
    </sheetView>
  </sheetViews>
  <sheetFormatPr defaultColWidth="8.796875" defaultRowHeight="15"/>
  <cols>
    <col min="1" max="1" width="1.1015625" style="782" customWidth="1"/>
    <col min="2" max="2" width="14.69921875" style="779" customWidth="1"/>
    <col min="3" max="3" width="2.69921875" style="780" customWidth="1"/>
    <col min="4" max="6" width="8.5" style="781" customWidth="1"/>
    <col min="7" max="9" width="4.19921875" style="781" customWidth="1"/>
    <col min="10" max="12" width="5.19921875" style="781" customWidth="1"/>
    <col min="13" max="15" width="4" style="781" customWidth="1"/>
    <col min="16" max="21" width="5.59765625" style="781" customWidth="1"/>
    <col min="22" max="24" width="8.5" style="781" customWidth="1"/>
    <col min="25" max="25" width="5.59765625" style="782" customWidth="1"/>
    <col min="26" max="28" width="5" style="782" customWidth="1"/>
    <col min="29" max="16384" width="9" style="782" customWidth="1"/>
  </cols>
  <sheetData>
    <row r="1" ht="31.5" customHeight="1"/>
    <row r="2" spans="2:3" ht="14.25">
      <c r="B2" s="783" t="s">
        <v>757</v>
      </c>
      <c r="C2" s="784"/>
    </row>
    <row r="3" spans="2:25" s="786" customFormat="1" ht="24.75" customHeight="1">
      <c r="B3" s="1124" t="s">
        <v>677</v>
      </c>
      <c r="C3" s="1124"/>
      <c r="D3" s="1124"/>
      <c r="E3" s="1124"/>
      <c r="F3" s="1124"/>
      <c r="G3" s="1124"/>
      <c r="H3" s="1124"/>
      <c r="I3" s="1124"/>
      <c r="J3" s="1124"/>
      <c r="K3" s="1124"/>
      <c r="L3" s="1124"/>
      <c r="M3" s="1124"/>
      <c r="N3" s="1124"/>
      <c r="O3" s="1124"/>
      <c r="P3" s="1124"/>
      <c r="Q3" s="1124"/>
      <c r="R3" s="1124"/>
      <c r="S3" s="1124"/>
      <c r="T3" s="1124"/>
      <c r="U3" s="1124"/>
      <c r="V3" s="1124"/>
      <c r="W3" s="1124"/>
      <c r="X3" s="1124"/>
      <c r="Y3" s="1124"/>
    </row>
    <row r="4" spans="2:24" s="790" customFormat="1" ht="4.5" customHeight="1">
      <c r="B4" s="787"/>
      <c r="C4" s="788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</row>
    <row r="5" spans="2:24" s="790" customFormat="1" ht="13.5" customHeight="1">
      <c r="B5" s="787"/>
      <c r="C5" s="788"/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789"/>
      <c r="O5" s="789"/>
      <c r="P5" s="789"/>
      <c r="Q5" s="789"/>
      <c r="R5" s="789"/>
      <c r="S5" s="789"/>
      <c r="T5" s="789"/>
      <c r="U5" s="789"/>
      <c r="V5" s="789"/>
      <c r="W5" s="789"/>
      <c r="X5" s="789"/>
    </row>
    <row r="6" spans="2:25" s="795" customFormat="1" ht="15.75" customHeight="1">
      <c r="B6" s="791"/>
      <c r="C6" s="792"/>
      <c r="D6" s="793"/>
      <c r="E6" s="793"/>
      <c r="F6" s="793"/>
      <c r="G6" s="793"/>
      <c r="H6" s="793"/>
      <c r="I6" s="793"/>
      <c r="J6" s="793"/>
      <c r="K6" s="793"/>
      <c r="L6" s="1140"/>
      <c r="M6" s="1140"/>
      <c r="N6" s="1140"/>
      <c r="O6" s="1140"/>
      <c r="P6" s="793"/>
      <c r="Q6" s="793"/>
      <c r="R6" s="793"/>
      <c r="S6" s="793"/>
      <c r="T6" s="793"/>
      <c r="U6" s="793"/>
      <c r="V6" s="1142" t="s">
        <v>678</v>
      </c>
      <c r="W6" s="1142"/>
      <c r="X6" s="1142"/>
      <c r="Y6" s="1142"/>
    </row>
    <row r="7" spans="2:25" s="795" customFormat="1" ht="15.75" customHeight="1">
      <c r="B7" s="791"/>
      <c r="C7" s="792"/>
      <c r="D7" s="793"/>
      <c r="E7" s="793"/>
      <c r="F7" s="793"/>
      <c r="G7" s="793"/>
      <c r="H7" s="793"/>
      <c r="I7" s="793"/>
      <c r="J7" s="793"/>
      <c r="K7" s="793"/>
      <c r="L7" s="1141"/>
      <c r="M7" s="1141"/>
      <c r="N7" s="1141"/>
      <c r="O7" s="1141"/>
      <c r="P7" s="793"/>
      <c r="Q7" s="793"/>
      <c r="R7" s="793"/>
      <c r="S7" s="793"/>
      <c r="T7" s="793"/>
      <c r="U7" s="793"/>
      <c r="V7" s="1142" t="s">
        <v>767</v>
      </c>
      <c r="W7" s="1142"/>
      <c r="X7" s="1142"/>
      <c r="Y7" s="1142"/>
    </row>
    <row r="8" spans="2:25" s="795" customFormat="1" ht="15.75" customHeight="1">
      <c r="B8" s="796"/>
      <c r="C8" s="797" t="s">
        <v>679</v>
      </c>
      <c r="D8" s="1127" t="s">
        <v>680</v>
      </c>
      <c r="E8" s="1128"/>
      <c r="F8" s="1129"/>
      <c r="G8" s="1127" t="s">
        <v>681</v>
      </c>
      <c r="H8" s="1128"/>
      <c r="I8" s="1129"/>
      <c r="J8" s="1127" t="s">
        <v>682</v>
      </c>
      <c r="K8" s="1128"/>
      <c r="L8" s="1129"/>
      <c r="M8" s="1127" t="s">
        <v>683</v>
      </c>
      <c r="N8" s="1128"/>
      <c r="O8" s="1129"/>
      <c r="P8" s="1127" t="s">
        <v>684</v>
      </c>
      <c r="Q8" s="1128"/>
      <c r="R8" s="1129"/>
      <c r="S8" s="1127" t="s">
        <v>685</v>
      </c>
      <c r="T8" s="1128"/>
      <c r="U8" s="1129"/>
      <c r="V8" s="1127" t="s">
        <v>686</v>
      </c>
      <c r="W8" s="1128"/>
      <c r="X8" s="1129"/>
      <c r="Y8" s="798"/>
    </row>
    <row r="9" spans="2:25" s="802" customFormat="1" ht="15.75" customHeight="1">
      <c r="B9" s="799" t="s">
        <v>687</v>
      </c>
      <c r="C9" s="800" t="s">
        <v>688</v>
      </c>
      <c r="D9" s="1133" t="s">
        <v>689</v>
      </c>
      <c r="E9" s="1134"/>
      <c r="F9" s="1135"/>
      <c r="G9" s="1133" t="s">
        <v>690</v>
      </c>
      <c r="H9" s="1134"/>
      <c r="I9" s="1135"/>
      <c r="J9" s="1130" t="s">
        <v>691</v>
      </c>
      <c r="K9" s="1131"/>
      <c r="L9" s="1132"/>
      <c r="M9" s="1133" t="s">
        <v>692</v>
      </c>
      <c r="N9" s="1134"/>
      <c r="O9" s="1135"/>
      <c r="P9" s="1130" t="s">
        <v>693</v>
      </c>
      <c r="Q9" s="1131"/>
      <c r="R9" s="1132"/>
      <c r="S9" s="1130" t="s">
        <v>694</v>
      </c>
      <c r="T9" s="1131"/>
      <c r="U9" s="1132"/>
      <c r="V9" s="1133" t="s">
        <v>695</v>
      </c>
      <c r="W9" s="1134"/>
      <c r="X9" s="1135"/>
      <c r="Y9" s="801" t="s">
        <v>381</v>
      </c>
    </row>
    <row r="10" spans="2:25" s="802" customFormat="1" ht="15.75" customHeight="1">
      <c r="B10" s="803"/>
      <c r="C10" s="804" t="s">
        <v>696</v>
      </c>
      <c r="D10" s="794" t="s">
        <v>239</v>
      </c>
      <c r="E10" s="794" t="s">
        <v>240</v>
      </c>
      <c r="F10" s="794" t="s">
        <v>241</v>
      </c>
      <c r="G10" s="794" t="s">
        <v>239</v>
      </c>
      <c r="H10" s="794" t="s">
        <v>240</v>
      </c>
      <c r="I10" s="794" t="s">
        <v>241</v>
      </c>
      <c r="J10" s="794" t="s">
        <v>239</v>
      </c>
      <c r="K10" s="794" t="s">
        <v>240</v>
      </c>
      <c r="L10" s="794" t="s">
        <v>241</v>
      </c>
      <c r="M10" s="794" t="s">
        <v>239</v>
      </c>
      <c r="N10" s="794" t="s">
        <v>240</v>
      </c>
      <c r="O10" s="794" t="s">
        <v>241</v>
      </c>
      <c r="P10" s="794" t="s">
        <v>239</v>
      </c>
      <c r="Q10" s="794" t="s">
        <v>240</v>
      </c>
      <c r="R10" s="794" t="s">
        <v>241</v>
      </c>
      <c r="S10" s="794" t="s">
        <v>239</v>
      </c>
      <c r="T10" s="794" t="s">
        <v>240</v>
      </c>
      <c r="U10" s="794" t="s">
        <v>241</v>
      </c>
      <c r="V10" s="794" t="s">
        <v>239</v>
      </c>
      <c r="W10" s="794" t="s">
        <v>240</v>
      </c>
      <c r="X10" s="794" t="s">
        <v>241</v>
      </c>
      <c r="Y10" s="805"/>
    </row>
    <row r="11" spans="2:28" s="791" customFormat="1" ht="24" customHeight="1">
      <c r="B11" s="806" t="s">
        <v>243</v>
      </c>
      <c r="C11" s="807">
        <v>1</v>
      </c>
      <c r="D11" s="808">
        <v>74421</v>
      </c>
      <c r="E11" s="808">
        <v>79890</v>
      </c>
      <c r="F11" s="808">
        <v>154311</v>
      </c>
      <c r="G11" s="808">
        <v>0</v>
      </c>
      <c r="H11" s="808">
        <v>0</v>
      </c>
      <c r="I11" s="808">
        <v>0</v>
      </c>
      <c r="J11" s="808">
        <v>0</v>
      </c>
      <c r="K11" s="808">
        <v>0</v>
      </c>
      <c r="L11" s="808">
        <v>0</v>
      </c>
      <c r="M11" s="808">
        <v>0</v>
      </c>
      <c r="N11" s="808">
        <v>0</v>
      </c>
      <c r="O11" s="808">
        <v>0</v>
      </c>
      <c r="P11" s="808">
        <v>878</v>
      </c>
      <c r="Q11" s="808">
        <v>732</v>
      </c>
      <c r="R11" s="808">
        <v>1610</v>
      </c>
      <c r="S11" s="808">
        <v>910</v>
      </c>
      <c r="T11" s="808">
        <v>712</v>
      </c>
      <c r="U11" s="808">
        <v>1622</v>
      </c>
      <c r="V11" s="808">
        <v>74453</v>
      </c>
      <c r="W11" s="808">
        <v>79870</v>
      </c>
      <c r="X11" s="808">
        <v>154323</v>
      </c>
      <c r="Y11" s="808"/>
      <c r="Z11" s="809">
        <f aca="true" t="shared" si="0" ref="Z11:Z33">SUM(D11,G11,J11,M11,S11)-P11-V11</f>
        <v>0</v>
      </c>
      <c r="AA11" s="809">
        <f aca="true" t="shared" si="1" ref="AA11:AA33">SUM(E11,H11,K11,N11,T11)-Q11-W11</f>
        <v>0</v>
      </c>
      <c r="AB11" s="809">
        <f aca="true" t="shared" si="2" ref="AB11:AB33">SUM(F11,I11,L11,O11,U11)-R11-X11</f>
        <v>0</v>
      </c>
    </row>
    <row r="12" spans="2:28" s="791" customFormat="1" ht="24" customHeight="1">
      <c r="B12" s="806" t="s">
        <v>697</v>
      </c>
      <c r="C12" s="807">
        <v>2</v>
      </c>
      <c r="D12" s="808">
        <v>20677</v>
      </c>
      <c r="E12" s="808">
        <v>21889</v>
      </c>
      <c r="F12" s="808">
        <v>42566</v>
      </c>
      <c r="G12" s="808">
        <v>0</v>
      </c>
      <c r="H12" s="808">
        <v>0</v>
      </c>
      <c r="I12" s="808">
        <v>0</v>
      </c>
      <c r="J12" s="808">
        <v>0</v>
      </c>
      <c r="K12" s="808">
        <v>0</v>
      </c>
      <c r="L12" s="808">
        <v>0</v>
      </c>
      <c r="M12" s="808">
        <v>0</v>
      </c>
      <c r="N12" s="808">
        <v>0</v>
      </c>
      <c r="O12" s="808">
        <v>0</v>
      </c>
      <c r="P12" s="808">
        <v>168</v>
      </c>
      <c r="Q12" s="808">
        <v>149</v>
      </c>
      <c r="R12" s="808">
        <v>317</v>
      </c>
      <c r="S12" s="808">
        <v>217</v>
      </c>
      <c r="T12" s="808">
        <v>204</v>
      </c>
      <c r="U12" s="808">
        <v>421</v>
      </c>
      <c r="V12" s="808">
        <v>20726</v>
      </c>
      <c r="W12" s="808">
        <v>21944</v>
      </c>
      <c r="X12" s="808">
        <v>42670</v>
      </c>
      <c r="Y12" s="808"/>
      <c r="Z12" s="809">
        <f t="shared" si="0"/>
        <v>0</v>
      </c>
      <c r="AA12" s="809">
        <f t="shared" si="1"/>
        <v>0</v>
      </c>
      <c r="AB12" s="809">
        <f t="shared" si="2"/>
        <v>0</v>
      </c>
    </row>
    <row r="13" spans="2:28" s="791" customFormat="1" ht="24" customHeight="1">
      <c r="B13" s="806" t="s">
        <v>698</v>
      </c>
      <c r="C13" s="807">
        <v>1</v>
      </c>
      <c r="D13" s="808">
        <v>10247</v>
      </c>
      <c r="E13" s="808">
        <v>11005</v>
      </c>
      <c r="F13" s="808">
        <v>21252</v>
      </c>
      <c r="G13" s="808">
        <v>0</v>
      </c>
      <c r="H13" s="808">
        <v>0</v>
      </c>
      <c r="I13" s="808">
        <v>0</v>
      </c>
      <c r="J13" s="808">
        <v>0</v>
      </c>
      <c r="K13" s="808">
        <v>0</v>
      </c>
      <c r="L13" s="808">
        <v>0</v>
      </c>
      <c r="M13" s="808">
        <v>0</v>
      </c>
      <c r="N13" s="808">
        <v>0</v>
      </c>
      <c r="O13" s="808">
        <v>0</v>
      </c>
      <c r="P13" s="808">
        <v>102</v>
      </c>
      <c r="Q13" s="808">
        <v>108</v>
      </c>
      <c r="R13" s="808">
        <v>210</v>
      </c>
      <c r="S13" s="808">
        <v>79</v>
      </c>
      <c r="T13" s="808">
        <v>90</v>
      </c>
      <c r="U13" s="808">
        <v>169</v>
      </c>
      <c r="V13" s="808">
        <v>10224</v>
      </c>
      <c r="W13" s="808">
        <v>10987</v>
      </c>
      <c r="X13" s="808">
        <v>21211</v>
      </c>
      <c r="Y13" s="808"/>
      <c r="Z13" s="809">
        <f t="shared" si="0"/>
        <v>0</v>
      </c>
      <c r="AA13" s="809">
        <f t="shared" si="1"/>
        <v>0</v>
      </c>
      <c r="AB13" s="809">
        <f t="shared" si="2"/>
        <v>0</v>
      </c>
    </row>
    <row r="14" spans="2:28" s="791" customFormat="1" ht="24" customHeight="1">
      <c r="B14" s="806" t="s">
        <v>699</v>
      </c>
      <c r="C14" s="807">
        <v>2</v>
      </c>
      <c r="D14" s="808">
        <v>12897</v>
      </c>
      <c r="E14" s="808">
        <v>13551</v>
      </c>
      <c r="F14" s="808">
        <v>26448</v>
      </c>
      <c r="G14" s="808">
        <v>0</v>
      </c>
      <c r="H14" s="808">
        <v>0</v>
      </c>
      <c r="I14" s="808">
        <v>0</v>
      </c>
      <c r="J14" s="808">
        <v>0</v>
      </c>
      <c r="K14" s="808">
        <v>0</v>
      </c>
      <c r="L14" s="808">
        <v>0</v>
      </c>
      <c r="M14" s="808">
        <v>0</v>
      </c>
      <c r="N14" s="808">
        <v>0</v>
      </c>
      <c r="O14" s="808">
        <v>0</v>
      </c>
      <c r="P14" s="808">
        <v>118</v>
      </c>
      <c r="Q14" s="808">
        <v>103</v>
      </c>
      <c r="R14" s="808">
        <v>221</v>
      </c>
      <c r="S14" s="808">
        <v>130</v>
      </c>
      <c r="T14" s="808">
        <v>117</v>
      </c>
      <c r="U14" s="808">
        <v>247</v>
      </c>
      <c r="V14" s="808">
        <v>12909</v>
      </c>
      <c r="W14" s="808">
        <v>13565</v>
      </c>
      <c r="X14" s="808">
        <v>26474</v>
      </c>
      <c r="Y14" s="808"/>
      <c r="Z14" s="809">
        <f t="shared" si="0"/>
        <v>0</v>
      </c>
      <c r="AA14" s="809">
        <f t="shared" si="1"/>
        <v>0</v>
      </c>
      <c r="AB14" s="809">
        <f t="shared" si="2"/>
        <v>0</v>
      </c>
    </row>
    <row r="15" spans="2:28" s="791" customFormat="1" ht="24" customHeight="1">
      <c r="B15" s="806" t="s">
        <v>700</v>
      </c>
      <c r="C15" s="807">
        <v>1</v>
      </c>
      <c r="D15" s="808">
        <v>15064</v>
      </c>
      <c r="E15" s="808">
        <v>16636</v>
      </c>
      <c r="F15" s="808">
        <v>31700</v>
      </c>
      <c r="G15" s="808">
        <v>0</v>
      </c>
      <c r="H15" s="808">
        <v>0</v>
      </c>
      <c r="I15" s="808">
        <v>0</v>
      </c>
      <c r="J15" s="808">
        <v>83</v>
      </c>
      <c r="K15" s="808">
        <v>86</v>
      </c>
      <c r="L15" s="808">
        <v>169</v>
      </c>
      <c r="M15" s="808">
        <v>0</v>
      </c>
      <c r="N15" s="808">
        <v>0</v>
      </c>
      <c r="O15" s="808">
        <v>0</v>
      </c>
      <c r="P15" s="808">
        <v>140</v>
      </c>
      <c r="Q15" s="808">
        <v>156</v>
      </c>
      <c r="R15" s="808">
        <v>296</v>
      </c>
      <c r="S15" s="808">
        <v>66</v>
      </c>
      <c r="T15" s="808">
        <v>41</v>
      </c>
      <c r="U15" s="808">
        <v>107</v>
      </c>
      <c r="V15" s="808">
        <v>15073</v>
      </c>
      <c r="W15" s="808">
        <v>16607</v>
      </c>
      <c r="X15" s="808">
        <v>31680</v>
      </c>
      <c r="Y15" s="808"/>
      <c r="Z15" s="809"/>
      <c r="AA15" s="809"/>
      <c r="AB15" s="809"/>
    </row>
    <row r="16" spans="2:28" s="791" customFormat="1" ht="24" customHeight="1">
      <c r="B16" s="806" t="s">
        <v>701</v>
      </c>
      <c r="C16" s="807">
        <v>2</v>
      </c>
      <c r="D16" s="808">
        <v>12469</v>
      </c>
      <c r="E16" s="808">
        <v>13335</v>
      </c>
      <c r="F16" s="808">
        <v>25804</v>
      </c>
      <c r="G16" s="808">
        <v>0</v>
      </c>
      <c r="H16" s="808">
        <v>0</v>
      </c>
      <c r="I16" s="808">
        <v>0</v>
      </c>
      <c r="J16" s="808">
        <v>0</v>
      </c>
      <c r="K16" s="808">
        <v>0</v>
      </c>
      <c r="L16" s="808">
        <v>0</v>
      </c>
      <c r="M16" s="808">
        <v>0</v>
      </c>
      <c r="N16" s="808">
        <v>0</v>
      </c>
      <c r="O16" s="808">
        <v>0</v>
      </c>
      <c r="P16" s="808">
        <v>136</v>
      </c>
      <c r="Q16" s="808">
        <v>111</v>
      </c>
      <c r="R16" s="808">
        <v>247</v>
      </c>
      <c r="S16" s="808">
        <v>90</v>
      </c>
      <c r="T16" s="808">
        <v>99</v>
      </c>
      <c r="U16" s="808">
        <v>189</v>
      </c>
      <c r="V16" s="808">
        <v>12423</v>
      </c>
      <c r="W16" s="808">
        <v>13323</v>
      </c>
      <c r="X16" s="808">
        <v>25746</v>
      </c>
      <c r="Y16" s="808"/>
      <c r="Z16" s="809">
        <f t="shared" si="0"/>
        <v>0</v>
      </c>
      <c r="AA16" s="809">
        <f t="shared" si="1"/>
        <v>0</v>
      </c>
      <c r="AB16" s="809">
        <f t="shared" si="2"/>
        <v>0</v>
      </c>
    </row>
    <row r="17" spans="2:28" s="791" customFormat="1" ht="24" customHeight="1">
      <c r="B17" s="806" t="s">
        <v>702</v>
      </c>
      <c r="C17" s="807">
        <v>3</v>
      </c>
      <c r="D17" s="808">
        <v>12532</v>
      </c>
      <c r="E17" s="808">
        <v>12887</v>
      </c>
      <c r="F17" s="808">
        <v>25419</v>
      </c>
      <c r="G17" s="808">
        <v>0</v>
      </c>
      <c r="H17" s="808">
        <v>0</v>
      </c>
      <c r="I17" s="808">
        <v>0</v>
      </c>
      <c r="J17" s="808">
        <v>0</v>
      </c>
      <c r="K17" s="808">
        <v>0</v>
      </c>
      <c r="L17" s="808">
        <v>0</v>
      </c>
      <c r="M17" s="808">
        <v>0</v>
      </c>
      <c r="N17" s="808">
        <v>0</v>
      </c>
      <c r="O17" s="808">
        <v>0</v>
      </c>
      <c r="P17" s="808">
        <v>142</v>
      </c>
      <c r="Q17" s="808">
        <v>137</v>
      </c>
      <c r="R17" s="808">
        <v>279</v>
      </c>
      <c r="S17" s="808">
        <v>118</v>
      </c>
      <c r="T17" s="808">
        <v>124</v>
      </c>
      <c r="U17" s="808">
        <v>242</v>
      </c>
      <c r="V17" s="808">
        <v>12508</v>
      </c>
      <c r="W17" s="808">
        <v>12874</v>
      </c>
      <c r="X17" s="808">
        <v>25382</v>
      </c>
      <c r="Y17" s="808"/>
      <c r="Z17" s="809">
        <f t="shared" si="0"/>
        <v>0</v>
      </c>
      <c r="AA17" s="809">
        <f t="shared" si="1"/>
        <v>0</v>
      </c>
      <c r="AB17" s="809">
        <f t="shared" si="2"/>
        <v>0</v>
      </c>
    </row>
    <row r="18" spans="2:28" s="791" customFormat="1" ht="24" customHeight="1">
      <c r="B18" s="806" t="s">
        <v>433</v>
      </c>
      <c r="C18" s="807">
        <v>3</v>
      </c>
      <c r="D18" s="808">
        <v>27521</v>
      </c>
      <c r="E18" s="808">
        <v>28849</v>
      </c>
      <c r="F18" s="808">
        <v>56370</v>
      </c>
      <c r="G18" s="808">
        <v>0</v>
      </c>
      <c r="H18" s="808">
        <v>0</v>
      </c>
      <c r="I18" s="808">
        <v>0</v>
      </c>
      <c r="J18" s="808">
        <v>0</v>
      </c>
      <c r="K18" s="808">
        <v>0</v>
      </c>
      <c r="L18" s="808">
        <v>0</v>
      </c>
      <c r="M18" s="808">
        <v>0</v>
      </c>
      <c r="N18" s="808">
        <v>0</v>
      </c>
      <c r="O18" s="808">
        <v>0</v>
      </c>
      <c r="P18" s="808">
        <v>238</v>
      </c>
      <c r="Q18" s="808">
        <v>258</v>
      </c>
      <c r="R18" s="808">
        <v>496</v>
      </c>
      <c r="S18" s="808">
        <v>304</v>
      </c>
      <c r="T18" s="808">
        <v>270</v>
      </c>
      <c r="U18" s="808">
        <v>574</v>
      </c>
      <c r="V18" s="808">
        <v>27587</v>
      </c>
      <c r="W18" s="808">
        <v>28861</v>
      </c>
      <c r="X18" s="808">
        <v>56448</v>
      </c>
      <c r="Y18" s="808"/>
      <c r="Z18" s="809">
        <f t="shared" si="0"/>
        <v>0</v>
      </c>
      <c r="AA18" s="809">
        <f t="shared" si="1"/>
        <v>0</v>
      </c>
      <c r="AB18" s="809">
        <f t="shared" si="2"/>
        <v>0</v>
      </c>
    </row>
    <row r="19" spans="2:28" s="814" customFormat="1" ht="24" customHeight="1">
      <c r="B19" s="810" t="s">
        <v>739</v>
      </c>
      <c r="C19" s="811">
        <v>3</v>
      </c>
      <c r="D19" s="812">
        <v>17628</v>
      </c>
      <c r="E19" s="812">
        <v>18582</v>
      </c>
      <c r="F19" s="812">
        <v>36210</v>
      </c>
      <c r="G19" s="812">
        <v>0</v>
      </c>
      <c r="H19" s="812">
        <v>0</v>
      </c>
      <c r="I19" s="812">
        <v>0</v>
      </c>
      <c r="J19" s="812">
        <v>0</v>
      </c>
      <c r="K19" s="812">
        <v>0</v>
      </c>
      <c r="L19" s="812">
        <v>0</v>
      </c>
      <c r="M19" s="812">
        <v>0</v>
      </c>
      <c r="N19" s="812">
        <v>0</v>
      </c>
      <c r="O19" s="812">
        <v>0</v>
      </c>
      <c r="P19" s="812">
        <v>207</v>
      </c>
      <c r="Q19" s="812">
        <v>181</v>
      </c>
      <c r="R19" s="812">
        <v>388</v>
      </c>
      <c r="S19" s="812">
        <v>195</v>
      </c>
      <c r="T19" s="812">
        <v>190</v>
      </c>
      <c r="U19" s="812">
        <v>385</v>
      </c>
      <c r="V19" s="812">
        <v>17616</v>
      </c>
      <c r="W19" s="812">
        <v>18591</v>
      </c>
      <c r="X19" s="812">
        <v>36207</v>
      </c>
      <c r="Y19" s="812"/>
      <c r="Z19" s="813"/>
      <c r="AA19" s="813"/>
      <c r="AB19" s="813"/>
    </row>
    <row r="20" spans="2:28" s="814" customFormat="1" ht="24" customHeight="1">
      <c r="B20" s="810" t="s">
        <v>740</v>
      </c>
      <c r="C20" s="811">
        <v>3</v>
      </c>
      <c r="D20" s="812">
        <v>28078</v>
      </c>
      <c r="E20" s="812">
        <v>28762</v>
      </c>
      <c r="F20" s="812">
        <v>56840</v>
      </c>
      <c r="G20" s="812">
        <v>0</v>
      </c>
      <c r="H20" s="812">
        <v>0</v>
      </c>
      <c r="I20" s="812">
        <v>0</v>
      </c>
      <c r="J20" s="812">
        <v>0</v>
      </c>
      <c r="K20" s="812">
        <v>0</v>
      </c>
      <c r="L20" s="812">
        <v>0</v>
      </c>
      <c r="M20" s="812">
        <v>0</v>
      </c>
      <c r="N20" s="812">
        <v>0</v>
      </c>
      <c r="O20" s="812">
        <v>0</v>
      </c>
      <c r="P20" s="812">
        <v>348</v>
      </c>
      <c r="Q20" s="812">
        <v>322</v>
      </c>
      <c r="R20" s="812">
        <v>670</v>
      </c>
      <c r="S20" s="812">
        <v>375</v>
      </c>
      <c r="T20" s="812">
        <v>323</v>
      </c>
      <c r="U20" s="812">
        <v>698</v>
      </c>
      <c r="V20" s="812">
        <v>28105</v>
      </c>
      <c r="W20" s="812">
        <v>28763</v>
      </c>
      <c r="X20" s="812">
        <v>56868</v>
      </c>
      <c r="Y20" s="812"/>
      <c r="Z20" s="813"/>
      <c r="AA20" s="813"/>
      <c r="AB20" s="813"/>
    </row>
    <row r="21" spans="2:28" s="814" customFormat="1" ht="24" customHeight="1">
      <c r="B21" s="810" t="s">
        <v>741</v>
      </c>
      <c r="C21" s="811" t="s">
        <v>744</v>
      </c>
      <c r="D21" s="812">
        <f>D22+D23</f>
        <v>27202</v>
      </c>
      <c r="E21" s="812">
        <f aca="true" t="shared" si="3" ref="E21:X21">E22+E23</f>
        <v>29666</v>
      </c>
      <c r="F21" s="812">
        <f t="shared" si="3"/>
        <v>56868</v>
      </c>
      <c r="G21" s="812">
        <f t="shared" si="3"/>
        <v>0</v>
      </c>
      <c r="H21" s="812">
        <f t="shared" si="3"/>
        <v>0</v>
      </c>
      <c r="I21" s="812">
        <f t="shared" si="3"/>
        <v>0</v>
      </c>
      <c r="J21" s="812">
        <f t="shared" si="3"/>
        <v>0</v>
      </c>
      <c r="K21" s="812">
        <f t="shared" si="3"/>
        <v>0</v>
      </c>
      <c r="L21" s="812">
        <f t="shared" si="3"/>
        <v>0</v>
      </c>
      <c r="M21" s="812">
        <f t="shared" si="3"/>
        <v>0</v>
      </c>
      <c r="N21" s="812">
        <f t="shared" si="3"/>
        <v>0</v>
      </c>
      <c r="O21" s="812">
        <f t="shared" si="3"/>
        <v>0</v>
      </c>
      <c r="P21" s="812">
        <f t="shared" si="3"/>
        <v>264</v>
      </c>
      <c r="Q21" s="812">
        <f t="shared" si="3"/>
        <v>269</v>
      </c>
      <c r="R21" s="812">
        <f t="shared" si="3"/>
        <v>533</v>
      </c>
      <c r="S21" s="812">
        <f t="shared" si="3"/>
        <v>300</v>
      </c>
      <c r="T21" s="812">
        <f t="shared" si="3"/>
        <v>273</v>
      </c>
      <c r="U21" s="812">
        <f t="shared" si="3"/>
        <v>573</v>
      </c>
      <c r="V21" s="812">
        <f t="shared" si="3"/>
        <v>27238</v>
      </c>
      <c r="W21" s="812">
        <f t="shared" si="3"/>
        <v>29670</v>
      </c>
      <c r="X21" s="812">
        <f t="shared" si="3"/>
        <v>56908</v>
      </c>
      <c r="Y21" s="812"/>
      <c r="Z21" s="813"/>
      <c r="AA21" s="813"/>
      <c r="AB21" s="813"/>
    </row>
    <row r="22" spans="2:28" s="814" customFormat="1" ht="24" customHeight="1">
      <c r="B22" s="811" t="s">
        <v>742</v>
      </c>
      <c r="C22" s="811">
        <v>1</v>
      </c>
      <c r="D22" s="812">
        <v>2752</v>
      </c>
      <c r="E22" s="812">
        <v>3097</v>
      </c>
      <c r="F22" s="812">
        <v>5849</v>
      </c>
      <c r="G22" s="812">
        <v>0</v>
      </c>
      <c r="H22" s="812">
        <v>0</v>
      </c>
      <c r="I22" s="812">
        <v>0</v>
      </c>
      <c r="J22" s="812">
        <v>0</v>
      </c>
      <c r="K22" s="812">
        <v>0</v>
      </c>
      <c r="L22" s="812">
        <v>0</v>
      </c>
      <c r="M22" s="812">
        <v>0</v>
      </c>
      <c r="N22" s="812">
        <v>0</v>
      </c>
      <c r="O22" s="812">
        <v>0</v>
      </c>
      <c r="P22" s="812">
        <v>26</v>
      </c>
      <c r="Q22" s="812">
        <v>31</v>
      </c>
      <c r="R22" s="812">
        <v>57</v>
      </c>
      <c r="S22" s="812">
        <v>31</v>
      </c>
      <c r="T22" s="812">
        <v>34</v>
      </c>
      <c r="U22" s="812">
        <v>65</v>
      </c>
      <c r="V22" s="812">
        <v>2759</v>
      </c>
      <c r="W22" s="812">
        <v>3100</v>
      </c>
      <c r="X22" s="812">
        <v>5859</v>
      </c>
      <c r="Y22" s="812"/>
      <c r="Z22" s="813"/>
      <c r="AA22" s="813"/>
      <c r="AB22" s="813"/>
    </row>
    <row r="23" spans="2:28" s="814" customFormat="1" ht="24" customHeight="1">
      <c r="B23" s="811" t="s">
        <v>743</v>
      </c>
      <c r="C23" s="811">
        <v>2</v>
      </c>
      <c r="D23" s="812">
        <v>24450</v>
      </c>
      <c r="E23" s="812">
        <v>26569</v>
      </c>
      <c r="F23" s="812">
        <v>51019</v>
      </c>
      <c r="G23" s="812">
        <v>0</v>
      </c>
      <c r="H23" s="812">
        <v>0</v>
      </c>
      <c r="I23" s="812">
        <v>0</v>
      </c>
      <c r="J23" s="812">
        <v>0</v>
      </c>
      <c r="K23" s="812">
        <v>0</v>
      </c>
      <c r="L23" s="812">
        <v>0</v>
      </c>
      <c r="M23" s="812">
        <v>0</v>
      </c>
      <c r="N23" s="812">
        <v>0</v>
      </c>
      <c r="O23" s="812">
        <v>0</v>
      </c>
      <c r="P23" s="812">
        <v>238</v>
      </c>
      <c r="Q23" s="812">
        <v>238</v>
      </c>
      <c r="R23" s="812">
        <v>476</v>
      </c>
      <c r="S23" s="812">
        <v>269</v>
      </c>
      <c r="T23" s="812">
        <v>239</v>
      </c>
      <c r="U23" s="812">
        <v>508</v>
      </c>
      <c r="V23" s="812">
        <v>24479</v>
      </c>
      <c r="W23" s="812">
        <v>26570</v>
      </c>
      <c r="X23" s="812">
        <v>51049</v>
      </c>
      <c r="Y23" s="812"/>
      <c r="Z23" s="813"/>
      <c r="AA23" s="813"/>
      <c r="AB23" s="813"/>
    </row>
    <row r="24" spans="2:28" s="814" customFormat="1" ht="24" customHeight="1">
      <c r="B24" s="810" t="s">
        <v>745</v>
      </c>
      <c r="C24" s="811">
        <v>2</v>
      </c>
      <c r="D24" s="812">
        <v>11531</v>
      </c>
      <c r="E24" s="812">
        <v>11714</v>
      </c>
      <c r="F24" s="812">
        <v>23245</v>
      </c>
      <c r="G24" s="812">
        <v>0</v>
      </c>
      <c r="H24" s="812">
        <v>0</v>
      </c>
      <c r="I24" s="812">
        <v>0</v>
      </c>
      <c r="J24" s="812">
        <v>14</v>
      </c>
      <c r="K24" s="812">
        <v>14</v>
      </c>
      <c r="L24" s="812">
        <v>28</v>
      </c>
      <c r="M24" s="812">
        <v>0</v>
      </c>
      <c r="N24" s="812">
        <v>0</v>
      </c>
      <c r="O24" s="812">
        <v>0</v>
      </c>
      <c r="P24" s="812">
        <v>140</v>
      </c>
      <c r="Q24" s="812">
        <v>97</v>
      </c>
      <c r="R24" s="812">
        <v>237</v>
      </c>
      <c r="S24" s="812">
        <v>82</v>
      </c>
      <c r="T24" s="812">
        <v>56</v>
      </c>
      <c r="U24" s="812">
        <v>138</v>
      </c>
      <c r="V24" s="812">
        <v>11487</v>
      </c>
      <c r="W24" s="812">
        <v>11687</v>
      </c>
      <c r="X24" s="812">
        <v>23174</v>
      </c>
      <c r="Y24" s="812"/>
      <c r="Z24" s="813"/>
      <c r="AA24" s="813"/>
      <c r="AB24" s="813"/>
    </row>
    <row r="25" spans="2:28" s="816" customFormat="1" ht="24" customHeight="1">
      <c r="B25" s="1138" t="s">
        <v>703</v>
      </c>
      <c r="C25" s="1139"/>
      <c r="D25" s="815">
        <f>SUM(D11:D21)+D24</f>
        <v>270267</v>
      </c>
      <c r="E25" s="815">
        <f aca="true" t="shared" si="4" ref="E25:X25">SUM(E11:E21)+E24</f>
        <v>286766</v>
      </c>
      <c r="F25" s="815">
        <f t="shared" si="4"/>
        <v>557033</v>
      </c>
      <c r="G25" s="815">
        <f t="shared" si="4"/>
        <v>0</v>
      </c>
      <c r="H25" s="815">
        <f t="shared" si="4"/>
        <v>0</v>
      </c>
      <c r="I25" s="815">
        <f t="shared" si="4"/>
        <v>0</v>
      </c>
      <c r="J25" s="815">
        <f t="shared" si="4"/>
        <v>97</v>
      </c>
      <c r="K25" s="815">
        <f t="shared" si="4"/>
        <v>100</v>
      </c>
      <c r="L25" s="815">
        <f t="shared" si="4"/>
        <v>197</v>
      </c>
      <c r="M25" s="815">
        <f t="shared" si="4"/>
        <v>0</v>
      </c>
      <c r="N25" s="815">
        <f t="shared" si="4"/>
        <v>0</v>
      </c>
      <c r="O25" s="815">
        <f t="shared" si="4"/>
        <v>0</v>
      </c>
      <c r="P25" s="815">
        <f t="shared" si="4"/>
        <v>2881</v>
      </c>
      <c r="Q25" s="815">
        <f t="shared" si="4"/>
        <v>2623</v>
      </c>
      <c r="R25" s="815">
        <f t="shared" si="4"/>
        <v>5504</v>
      </c>
      <c r="S25" s="815">
        <f t="shared" si="4"/>
        <v>2866</v>
      </c>
      <c r="T25" s="815">
        <f t="shared" si="4"/>
        <v>2499</v>
      </c>
      <c r="U25" s="815">
        <f t="shared" si="4"/>
        <v>5365</v>
      </c>
      <c r="V25" s="815">
        <f t="shared" si="4"/>
        <v>270349</v>
      </c>
      <c r="W25" s="815">
        <f t="shared" si="4"/>
        <v>286742</v>
      </c>
      <c r="X25" s="815">
        <f t="shared" si="4"/>
        <v>557091</v>
      </c>
      <c r="Y25" s="815"/>
      <c r="Z25" s="809">
        <f t="shared" si="0"/>
        <v>0</v>
      </c>
      <c r="AA25" s="809">
        <f t="shared" si="1"/>
        <v>0</v>
      </c>
      <c r="AB25" s="809">
        <f t="shared" si="2"/>
        <v>0</v>
      </c>
    </row>
    <row r="26" spans="2:28" s="791" customFormat="1" ht="24" customHeight="1">
      <c r="B26" s="806" t="s">
        <v>704</v>
      </c>
      <c r="C26" s="807">
        <v>1</v>
      </c>
      <c r="D26" s="808">
        <v>3650</v>
      </c>
      <c r="E26" s="808">
        <v>3969</v>
      </c>
      <c r="F26" s="808">
        <v>7619</v>
      </c>
      <c r="G26" s="808">
        <v>0</v>
      </c>
      <c r="H26" s="808">
        <v>0</v>
      </c>
      <c r="I26" s="808">
        <v>0</v>
      </c>
      <c r="J26" s="808">
        <v>0</v>
      </c>
      <c r="K26" s="808">
        <v>0</v>
      </c>
      <c r="L26" s="808">
        <v>0</v>
      </c>
      <c r="M26" s="808">
        <v>0</v>
      </c>
      <c r="N26" s="808">
        <v>0</v>
      </c>
      <c r="O26" s="808">
        <v>0</v>
      </c>
      <c r="P26" s="808">
        <v>24</v>
      </c>
      <c r="Q26" s="808">
        <v>42</v>
      </c>
      <c r="R26" s="808">
        <v>66</v>
      </c>
      <c r="S26" s="808">
        <v>29</v>
      </c>
      <c r="T26" s="808">
        <v>26</v>
      </c>
      <c r="U26" s="808">
        <v>55</v>
      </c>
      <c r="V26" s="808">
        <v>3655</v>
      </c>
      <c r="W26" s="808">
        <v>3953</v>
      </c>
      <c r="X26" s="808">
        <v>7608</v>
      </c>
      <c r="Y26" s="808"/>
      <c r="Z26" s="809">
        <f t="shared" si="0"/>
        <v>0</v>
      </c>
      <c r="AA26" s="809">
        <f t="shared" si="1"/>
        <v>0</v>
      </c>
      <c r="AB26" s="809">
        <f t="shared" si="2"/>
        <v>0</v>
      </c>
    </row>
    <row r="27" spans="2:28" s="791" customFormat="1" ht="24" customHeight="1">
      <c r="B27" s="806" t="s">
        <v>705</v>
      </c>
      <c r="C27" s="807">
        <v>2</v>
      </c>
      <c r="D27" s="808">
        <v>2200</v>
      </c>
      <c r="E27" s="808">
        <v>2321</v>
      </c>
      <c r="F27" s="808">
        <v>4521</v>
      </c>
      <c r="G27" s="808">
        <v>0</v>
      </c>
      <c r="H27" s="808">
        <v>0</v>
      </c>
      <c r="I27" s="808">
        <v>0</v>
      </c>
      <c r="J27" s="808">
        <v>0</v>
      </c>
      <c r="K27" s="808">
        <v>0</v>
      </c>
      <c r="L27" s="808">
        <v>0</v>
      </c>
      <c r="M27" s="808">
        <v>0</v>
      </c>
      <c r="N27" s="808">
        <v>0</v>
      </c>
      <c r="O27" s="808">
        <v>0</v>
      </c>
      <c r="P27" s="808">
        <v>19</v>
      </c>
      <c r="Q27" s="808">
        <v>28</v>
      </c>
      <c r="R27" s="808">
        <v>47</v>
      </c>
      <c r="S27" s="808">
        <v>17</v>
      </c>
      <c r="T27" s="808">
        <v>21</v>
      </c>
      <c r="U27" s="808">
        <v>38</v>
      </c>
      <c r="V27" s="808">
        <v>2198</v>
      </c>
      <c r="W27" s="808">
        <v>2314</v>
      </c>
      <c r="X27" s="808">
        <v>4512</v>
      </c>
      <c r="Y27" s="808"/>
      <c r="Z27" s="809">
        <f t="shared" si="0"/>
        <v>0</v>
      </c>
      <c r="AA27" s="809">
        <f t="shared" si="1"/>
        <v>0</v>
      </c>
      <c r="AB27" s="809">
        <f t="shared" si="2"/>
        <v>0</v>
      </c>
    </row>
    <row r="28" spans="2:28" s="791" customFormat="1" ht="24" customHeight="1">
      <c r="B28" s="806" t="s">
        <v>706</v>
      </c>
      <c r="C28" s="807">
        <v>2</v>
      </c>
      <c r="D28" s="808">
        <v>1643</v>
      </c>
      <c r="E28" s="808">
        <v>1764</v>
      </c>
      <c r="F28" s="808">
        <v>3407</v>
      </c>
      <c r="G28" s="808">
        <v>0</v>
      </c>
      <c r="H28" s="808">
        <v>0</v>
      </c>
      <c r="I28" s="808">
        <v>0</v>
      </c>
      <c r="J28" s="808">
        <v>0</v>
      </c>
      <c r="K28" s="808">
        <v>0</v>
      </c>
      <c r="L28" s="808">
        <v>0</v>
      </c>
      <c r="M28" s="808">
        <v>0</v>
      </c>
      <c r="N28" s="808">
        <v>0</v>
      </c>
      <c r="O28" s="808">
        <v>0</v>
      </c>
      <c r="P28" s="808">
        <v>11</v>
      </c>
      <c r="Q28" s="808">
        <v>15</v>
      </c>
      <c r="R28" s="808">
        <v>26</v>
      </c>
      <c r="S28" s="808">
        <v>11</v>
      </c>
      <c r="T28" s="808">
        <v>12</v>
      </c>
      <c r="U28" s="808">
        <v>23</v>
      </c>
      <c r="V28" s="808">
        <v>1643</v>
      </c>
      <c r="W28" s="808">
        <v>1761</v>
      </c>
      <c r="X28" s="808">
        <v>3404</v>
      </c>
      <c r="Y28" s="808"/>
      <c r="Z28" s="809">
        <f t="shared" si="0"/>
        <v>0</v>
      </c>
      <c r="AA28" s="809">
        <f t="shared" si="1"/>
        <v>0</v>
      </c>
      <c r="AB28" s="809">
        <f t="shared" si="2"/>
        <v>0</v>
      </c>
    </row>
    <row r="29" spans="2:28" s="791" customFormat="1" ht="24" customHeight="1">
      <c r="B29" s="806" t="s">
        <v>707</v>
      </c>
      <c r="C29" s="807">
        <v>2</v>
      </c>
      <c r="D29" s="808">
        <v>4303</v>
      </c>
      <c r="E29" s="808">
        <v>4547</v>
      </c>
      <c r="F29" s="808">
        <v>8850</v>
      </c>
      <c r="G29" s="808">
        <v>0</v>
      </c>
      <c r="H29" s="808">
        <v>0</v>
      </c>
      <c r="I29" s="808">
        <v>0</v>
      </c>
      <c r="J29" s="808">
        <v>0</v>
      </c>
      <c r="K29" s="808">
        <v>0</v>
      </c>
      <c r="L29" s="808">
        <v>0</v>
      </c>
      <c r="M29" s="808">
        <v>0</v>
      </c>
      <c r="N29" s="808">
        <v>0</v>
      </c>
      <c r="O29" s="808">
        <v>0</v>
      </c>
      <c r="P29" s="808">
        <v>36</v>
      </c>
      <c r="Q29" s="808">
        <v>47</v>
      </c>
      <c r="R29" s="808">
        <v>83</v>
      </c>
      <c r="S29" s="808">
        <v>34</v>
      </c>
      <c r="T29" s="808">
        <v>27</v>
      </c>
      <c r="U29" s="808">
        <v>61</v>
      </c>
      <c r="V29" s="808">
        <v>4301</v>
      </c>
      <c r="W29" s="808">
        <v>4527</v>
      </c>
      <c r="X29" s="808">
        <v>8828</v>
      </c>
      <c r="Y29" s="808"/>
      <c r="Z29" s="809">
        <f t="shared" si="0"/>
        <v>0</v>
      </c>
      <c r="AA29" s="809">
        <f t="shared" si="1"/>
        <v>0</v>
      </c>
      <c r="AB29" s="809">
        <f t="shared" si="2"/>
        <v>0</v>
      </c>
    </row>
    <row r="30" spans="2:28" s="791" customFormat="1" ht="24" customHeight="1">
      <c r="B30" s="806" t="s">
        <v>708</v>
      </c>
      <c r="C30" s="807">
        <v>2</v>
      </c>
      <c r="D30" s="808">
        <v>1568</v>
      </c>
      <c r="E30" s="808">
        <v>1745</v>
      </c>
      <c r="F30" s="808">
        <v>3313</v>
      </c>
      <c r="G30" s="808">
        <v>0</v>
      </c>
      <c r="H30" s="808">
        <v>0</v>
      </c>
      <c r="I30" s="808">
        <v>0</v>
      </c>
      <c r="J30" s="808">
        <v>0</v>
      </c>
      <c r="K30" s="808">
        <v>0</v>
      </c>
      <c r="L30" s="808">
        <v>0</v>
      </c>
      <c r="M30" s="808">
        <v>0</v>
      </c>
      <c r="N30" s="808">
        <v>0</v>
      </c>
      <c r="O30" s="808">
        <v>0</v>
      </c>
      <c r="P30" s="808">
        <v>15</v>
      </c>
      <c r="Q30" s="808">
        <v>15</v>
      </c>
      <c r="R30" s="808">
        <v>30</v>
      </c>
      <c r="S30" s="808">
        <v>10</v>
      </c>
      <c r="T30" s="808">
        <v>5</v>
      </c>
      <c r="U30" s="808">
        <v>15</v>
      </c>
      <c r="V30" s="808">
        <v>1563</v>
      </c>
      <c r="W30" s="808">
        <v>1735</v>
      </c>
      <c r="X30" s="808">
        <v>3298</v>
      </c>
      <c r="Y30" s="808"/>
      <c r="Z30" s="809">
        <f t="shared" si="0"/>
        <v>0</v>
      </c>
      <c r="AA30" s="809">
        <f t="shared" si="1"/>
        <v>0</v>
      </c>
      <c r="AB30" s="809">
        <f t="shared" si="2"/>
        <v>0</v>
      </c>
    </row>
    <row r="31" spans="2:28" s="791" customFormat="1" ht="24" customHeight="1">
      <c r="B31" s="806" t="s">
        <v>709</v>
      </c>
      <c r="C31" s="807">
        <v>3</v>
      </c>
      <c r="D31" s="808">
        <v>5242</v>
      </c>
      <c r="E31" s="808">
        <v>5488</v>
      </c>
      <c r="F31" s="808">
        <v>10730</v>
      </c>
      <c r="G31" s="808">
        <v>0</v>
      </c>
      <c r="H31" s="808">
        <v>0</v>
      </c>
      <c r="I31" s="808">
        <v>0</v>
      </c>
      <c r="J31" s="808">
        <v>0</v>
      </c>
      <c r="K31" s="808">
        <v>0</v>
      </c>
      <c r="L31" s="808">
        <v>0</v>
      </c>
      <c r="M31" s="808">
        <v>0</v>
      </c>
      <c r="N31" s="808">
        <v>0</v>
      </c>
      <c r="O31" s="808">
        <v>0</v>
      </c>
      <c r="P31" s="808">
        <v>52</v>
      </c>
      <c r="Q31" s="808">
        <v>46</v>
      </c>
      <c r="R31" s="808">
        <v>98</v>
      </c>
      <c r="S31" s="808">
        <v>55</v>
      </c>
      <c r="T31" s="808">
        <v>58</v>
      </c>
      <c r="U31" s="808">
        <v>113</v>
      </c>
      <c r="V31" s="808">
        <v>5245</v>
      </c>
      <c r="W31" s="808">
        <v>5500</v>
      </c>
      <c r="X31" s="808">
        <v>10745</v>
      </c>
      <c r="Y31" s="808"/>
      <c r="Z31" s="809">
        <f t="shared" si="0"/>
        <v>0</v>
      </c>
      <c r="AA31" s="809">
        <f t="shared" si="1"/>
        <v>0</v>
      </c>
      <c r="AB31" s="809">
        <f t="shared" si="2"/>
        <v>0</v>
      </c>
    </row>
    <row r="32" spans="2:28" s="791" customFormat="1" ht="24" customHeight="1">
      <c r="B32" s="806" t="s">
        <v>710</v>
      </c>
      <c r="C32" s="807">
        <v>3</v>
      </c>
      <c r="D32" s="808">
        <v>1693</v>
      </c>
      <c r="E32" s="808">
        <v>1917</v>
      </c>
      <c r="F32" s="808">
        <v>3610</v>
      </c>
      <c r="G32" s="808">
        <v>0</v>
      </c>
      <c r="H32" s="808">
        <v>0</v>
      </c>
      <c r="I32" s="808">
        <v>0</v>
      </c>
      <c r="J32" s="808">
        <v>0</v>
      </c>
      <c r="K32" s="808">
        <v>0</v>
      </c>
      <c r="L32" s="808">
        <v>0</v>
      </c>
      <c r="M32" s="808">
        <v>0</v>
      </c>
      <c r="N32" s="808">
        <v>0</v>
      </c>
      <c r="O32" s="808">
        <v>0</v>
      </c>
      <c r="P32" s="808">
        <v>20</v>
      </c>
      <c r="Q32" s="808">
        <v>31</v>
      </c>
      <c r="R32" s="808">
        <v>51</v>
      </c>
      <c r="S32" s="808">
        <v>10</v>
      </c>
      <c r="T32" s="808">
        <v>11</v>
      </c>
      <c r="U32" s="808">
        <v>21</v>
      </c>
      <c r="V32" s="808">
        <v>1683</v>
      </c>
      <c r="W32" s="808">
        <v>1897</v>
      </c>
      <c r="X32" s="808">
        <v>3580</v>
      </c>
      <c r="Y32" s="808"/>
      <c r="Z32" s="809">
        <f t="shared" si="0"/>
        <v>0</v>
      </c>
      <c r="AA32" s="809">
        <f t="shared" si="1"/>
        <v>0</v>
      </c>
      <c r="AB32" s="809">
        <f t="shared" si="2"/>
        <v>0</v>
      </c>
    </row>
    <row r="33" spans="2:28" s="791" customFormat="1" ht="24" customHeight="1">
      <c r="B33" s="806" t="s">
        <v>711</v>
      </c>
      <c r="C33" s="807">
        <v>3</v>
      </c>
      <c r="D33" s="808">
        <v>683</v>
      </c>
      <c r="E33" s="808">
        <v>773</v>
      </c>
      <c r="F33" s="808">
        <v>1456</v>
      </c>
      <c r="G33" s="808">
        <v>0</v>
      </c>
      <c r="H33" s="808">
        <v>0</v>
      </c>
      <c r="I33" s="808">
        <v>0</v>
      </c>
      <c r="J33" s="808">
        <v>0</v>
      </c>
      <c r="K33" s="808">
        <v>0</v>
      </c>
      <c r="L33" s="808">
        <v>0</v>
      </c>
      <c r="M33" s="808">
        <v>0</v>
      </c>
      <c r="N33" s="808">
        <v>0</v>
      </c>
      <c r="O33" s="808">
        <v>0</v>
      </c>
      <c r="P33" s="808">
        <v>10</v>
      </c>
      <c r="Q33" s="808">
        <v>6</v>
      </c>
      <c r="R33" s="808">
        <v>16</v>
      </c>
      <c r="S33" s="808">
        <v>7</v>
      </c>
      <c r="T33" s="808">
        <v>7</v>
      </c>
      <c r="U33" s="808">
        <v>14</v>
      </c>
      <c r="V33" s="808">
        <v>680</v>
      </c>
      <c r="W33" s="808">
        <v>774</v>
      </c>
      <c r="X33" s="808">
        <v>1454</v>
      </c>
      <c r="Y33" s="808"/>
      <c r="Z33" s="809">
        <f t="shared" si="0"/>
        <v>0</v>
      </c>
      <c r="AA33" s="809">
        <f t="shared" si="1"/>
        <v>0</v>
      </c>
      <c r="AB33" s="809">
        <f t="shared" si="2"/>
        <v>0</v>
      </c>
    </row>
    <row r="34" spans="2:28" s="791" customFormat="1" ht="24" customHeight="1">
      <c r="B34" s="806" t="s">
        <v>746</v>
      </c>
      <c r="C34" s="807" t="s">
        <v>756</v>
      </c>
      <c r="D34" s="808">
        <f>D35+D36</f>
        <v>6827</v>
      </c>
      <c r="E34" s="808">
        <f aca="true" t="shared" si="5" ref="E34:X34">E35+E36</f>
        <v>7648</v>
      </c>
      <c r="F34" s="808">
        <f t="shared" si="5"/>
        <v>14475</v>
      </c>
      <c r="G34" s="808">
        <f t="shared" si="5"/>
        <v>0</v>
      </c>
      <c r="H34" s="808">
        <f t="shared" si="5"/>
        <v>0</v>
      </c>
      <c r="I34" s="808">
        <f t="shared" si="5"/>
        <v>0</v>
      </c>
      <c r="J34" s="808">
        <f t="shared" si="5"/>
        <v>0</v>
      </c>
      <c r="K34" s="808">
        <f t="shared" si="5"/>
        <v>0</v>
      </c>
      <c r="L34" s="808">
        <f t="shared" si="5"/>
        <v>0</v>
      </c>
      <c r="M34" s="808">
        <f t="shared" si="5"/>
        <v>0</v>
      </c>
      <c r="N34" s="808">
        <f t="shared" si="5"/>
        <v>0</v>
      </c>
      <c r="O34" s="808">
        <f t="shared" si="5"/>
        <v>0</v>
      </c>
      <c r="P34" s="808">
        <f t="shared" si="5"/>
        <v>76</v>
      </c>
      <c r="Q34" s="808">
        <f t="shared" si="5"/>
        <v>73</v>
      </c>
      <c r="R34" s="808">
        <f t="shared" si="5"/>
        <v>149</v>
      </c>
      <c r="S34" s="808">
        <f t="shared" si="5"/>
        <v>45</v>
      </c>
      <c r="T34" s="808">
        <f t="shared" si="5"/>
        <v>60</v>
      </c>
      <c r="U34" s="808">
        <f t="shared" si="5"/>
        <v>105</v>
      </c>
      <c r="V34" s="808">
        <f t="shared" si="5"/>
        <v>6796</v>
      </c>
      <c r="W34" s="808">
        <f t="shared" si="5"/>
        <v>7635</v>
      </c>
      <c r="X34" s="808">
        <f t="shared" si="5"/>
        <v>14431</v>
      </c>
      <c r="Y34" s="808"/>
      <c r="Z34" s="809"/>
      <c r="AA34" s="809"/>
      <c r="AB34" s="809"/>
    </row>
    <row r="35" spans="2:28" s="791" customFormat="1" ht="24" customHeight="1">
      <c r="B35" s="807" t="s">
        <v>747</v>
      </c>
      <c r="C35" s="807">
        <v>2</v>
      </c>
      <c r="D35" s="808">
        <v>2103</v>
      </c>
      <c r="E35" s="808">
        <v>2368</v>
      </c>
      <c r="F35" s="808">
        <v>4471</v>
      </c>
      <c r="G35" s="808">
        <v>0</v>
      </c>
      <c r="H35" s="808">
        <v>0</v>
      </c>
      <c r="I35" s="808">
        <v>0</v>
      </c>
      <c r="J35" s="808">
        <v>0</v>
      </c>
      <c r="K35" s="808">
        <v>0</v>
      </c>
      <c r="L35" s="808">
        <v>0</v>
      </c>
      <c r="M35" s="808">
        <v>0</v>
      </c>
      <c r="N35" s="808">
        <v>0</v>
      </c>
      <c r="O35" s="808">
        <v>0</v>
      </c>
      <c r="P35" s="808">
        <v>23</v>
      </c>
      <c r="Q35" s="808">
        <v>19</v>
      </c>
      <c r="R35" s="808">
        <v>42</v>
      </c>
      <c r="S35" s="808">
        <v>9</v>
      </c>
      <c r="T35" s="808">
        <v>24</v>
      </c>
      <c r="U35" s="808">
        <v>33</v>
      </c>
      <c r="V35" s="808">
        <v>2088</v>
      </c>
      <c r="W35" s="808">
        <v>2374</v>
      </c>
      <c r="X35" s="808">
        <v>4462</v>
      </c>
      <c r="Y35" s="808"/>
      <c r="Z35" s="809"/>
      <c r="AA35" s="809"/>
      <c r="AB35" s="809"/>
    </row>
    <row r="36" spans="2:28" s="791" customFormat="1" ht="24" customHeight="1">
      <c r="B36" s="807" t="s">
        <v>748</v>
      </c>
      <c r="C36" s="807">
        <v>3</v>
      </c>
      <c r="D36" s="808">
        <v>4724</v>
      </c>
      <c r="E36" s="808">
        <v>5280</v>
      </c>
      <c r="F36" s="808">
        <v>10004</v>
      </c>
      <c r="G36" s="808">
        <v>0</v>
      </c>
      <c r="H36" s="808">
        <v>0</v>
      </c>
      <c r="I36" s="808">
        <v>0</v>
      </c>
      <c r="J36" s="808">
        <v>0</v>
      </c>
      <c r="K36" s="808">
        <v>0</v>
      </c>
      <c r="L36" s="808">
        <v>0</v>
      </c>
      <c r="M36" s="808">
        <v>0</v>
      </c>
      <c r="N36" s="808">
        <v>0</v>
      </c>
      <c r="O36" s="808">
        <v>0</v>
      </c>
      <c r="P36" s="808">
        <v>53</v>
      </c>
      <c r="Q36" s="808">
        <v>54</v>
      </c>
      <c r="R36" s="808">
        <v>107</v>
      </c>
      <c r="S36" s="808">
        <v>36</v>
      </c>
      <c r="T36" s="808">
        <v>36</v>
      </c>
      <c r="U36" s="808">
        <v>72</v>
      </c>
      <c r="V36" s="808">
        <v>4708</v>
      </c>
      <c r="W36" s="808">
        <v>5261</v>
      </c>
      <c r="X36" s="808">
        <v>9969</v>
      </c>
      <c r="Y36" s="808"/>
      <c r="Z36" s="809"/>
      <c r="AA36" s="809"/>
      <c r="AB36" s="809"/>
    </row>
    <row r="37" spans="2:28" s="791" customFormat="1" ht="24" customHeight="1">
      <c r="B37" s="806" t="s">
        <v>380</v>
      </c>
      <c r="C37" s="807">
        <v>3</v>
      </c>
      <c r="D37" s="808">
        <v>4175</v>
      </c>
      <c r="E37" s="808">
        <v>4441</v>
      </c>
      <c r="F37" s="808">
        <v>8616</v>
      </c>
      <c r="G37" s="808">
        <v>0</v>
      </c>
      <c r="H37" s="808">
        <v>0</v>
      </c>
      <c r="I37" s="808">
        <v>0</v>
      </c>
      <c r="J37" s="808">
        <v>0</v>
      </c>
      <c r="K37" s="808">
        <v>0</v>
      </c>
      <c r="L37" s="808">
        <v>0</v>
      </c>
      <c r="M37" s="808">
        <v>0</v>
      </c>
      <c r="N37" s="808">
        <v>0</v>
      </c>
      <c r="O37" s="808">
        <v>0</v>
      </c>
      <c r="P37" s="808">
        <v>38</v>
      </c>
      <c r="Q37" s="808">
        <v>33</v>
      </c>
      <c r="R37" s="808">
        <v>71</v>
      </c>
      <c r="S37" s="808">
        <v>42</v>
      </c>
      <c r="T37" s="808">
        <v>30</v>
      </c>
      <c r="U37" s="808">
        <v>72</v>
      </c>
      <c r="V37" s="808">
        <v>4179</v>
      </c>
      <c r="W37" s="808">
        <v>4438</v>
      </c>
      <c r="X37" s="808">
        <v>8617</v>
      </c>
      <c r="Y37" s="808"/>
      <c r="Z37" s="809">
        <f aca="true" t="shared" si="6" ref="Z37:Z54">SUM(D37,G37,J37,M37,S37)-P37-V37</f>
        <v>0</v>
      </c>
      <c r="AA37" s="809">
        <f aca="true" t="shared" si="7" ref="AA37:AA54">SUM(E37,H37,K37,N37,T37)-Q37-W37</f>
        <v>0</v>
      </c>
      <c r="AB37" s="809">
        <f aca="true" t="shared" si="8" ref="AB37:AB54">SUM(F37,I37,L37,O37,U37)-R37-X37</f>
        <v>0</v>
      </c>
    </row>
    <row r="38" spans="2:28" s="791" customFormat="1" ht="24" customHeight="1">
      <c r="B38" s="806" t="s">
        <v>247</v>
      </c>
      <c r="C38" s="807">
        <v>3</v>
      </c>
      <c r="D38" s="808">
        <v>3911</v>
      </c>
      <c r="E38" s="808">
        <v>3834</v>
      </c>
      <c r="F38" s="808">
        <v>7745</v>
      </c>
      <c r="G38" s="808">
        <v>0</v>
      </c>
      <c r="H38" s="808">
        <v>0</v>
      </c>
      <c r="I38" s="808">
        <v>0</v>
      </c>
      <c r="J38" s="808">
        <v>0</v>
      </c>
      <c r="K38" s="808">
        <v>0</v>
      </c>
      <c r="L38" s="808">
        <v>0</v>
      </c>
      <c r="M38" s="808">
        <v>0</v>
      </c>
      <c r="N38" s="808">
        <v>0</v>
      </c>
      <c r="O38" s="808">
        <v>0</v>
      </c>
      <c r="P38" s="808">
        <v>85</v>
      </c>
      <c r="Q38" s="808">
        <v>48</v>
      </c>
      <c r="R38" s="808">
        <v>133</v>
      </c>
      <c r="S38" s="808">
        <v>67</v>
      </c>
      <c r="T38" s="808">
        <v>51</v>
      </c>
      <c r="U38" s="808">
        <v>118</v>
      </c>
      <c r="V38" s="808">
        <v>3893</v>
      </c>
      <c r="W38" s="808">
        <v>3837</v>
      </c>
      <c r="X38" s="808">
        <v>7730</v>
      </c>
      <c r="Y38" s="808"/>
      <c r="Z38" s="809">
        <f t="shared" si="6"/>
        <v>0</v>
      </c>
      <c r="AA38" s="809">
        <f t="shared" si="7"/>
        <v>0</v>
      </c>
      <c r="AB38" s="809">
        <f t="shared" si="8"/>
        <v>0</v>
      </c>
    </row>
    <row r="39" spans="2:28" s="791" customFormat="1" ht="24" customHeight="1">
      <c r="B39" s="806" t="s">
        <v>248</v>
      </c>
      <c r="C39" s="807">
        <v>3</v>
      </c>
      <c r="D39" s="808">
        <v>6360</v>
      </c>
      <c r="E39" s="808">
        <v>6200</v>
      </c>
      <c r="F39" s="808">
        <v>12560</v>
      </c>
      <c r="G39" s="808">
        <v>0</v>
      </c>
      <c r="H39" s="808">
        <v>0</v>
      </c>
      <c r="I39" s="808">
        <v>0</v>
      </c>
      <c r="J39" s="808">
        <v>0</v>
      </c>
      <c r="K39" s="808">
        <v>0</v>
      </c>
      <c r="L39" s="808">
        <v>0</v>
      </c>
      <c r="M39" s="808">
        <v>0</v>
      </c>
      <c r="N39" s="808">
        <v>0</v>
      </c>
      <c r="O39" s="808">
        <v>0</v>
      </c>
      <c r="P39" s="808">
        <v>96</v>
      </c>
      <c r="Q39" s="808">
        <v>93</v>
      </c>
      <c r="R39" s="808">
        <v>189</v>
      </c>
      <c r="S39" s="808">
        <v>120</v>
      </c>
      <c r="T39" s="808">
        <v>87</v>
      </c>
      <c r="U39" s="808">
        <v>207</v>
      </c>
      <c r="V39" s="808">
        <v>6384</v>
      </c>
      <c r="W39" s="808">
        <v>6194</v>
      </c>
      <c r="X39" s="808">
        <v>12578</v>
      </c>
      <c r="Y39" s="808"/>
      <c r="Z39" s="809">
        <f t="shared" si="6"/>
        <v>0</v>
      </c>
      <c r="AA39" s="809">
        <f t="shared" si="7"/>
        <v>0</v>
      </c>
      <c r="AB39" s="809">
        <f t="shared" si="8"/>
        <v>0</v>
      </c>
    </row>
    <row r="40" spans="2:28" s="791" customFormat="1" ht="24" customHeight="1">
      <c r="B40" s="806" t="s">
        <v>249</v>
      </c>
      <c r="C40" s="807">
        <v>3</v>
      </c>
      <c r="D40" s="808">
        <v>6252</v>
      </c>
      <c r="E40" s="808">
        <v>6511</v>
      </c>
      <c r="F40" s="808">
        <v>12763</v>
      </c>
      <c r="G40" s="808">
        <v>0</v>
      </c>
      <c r="H40" s="808">
        <v>0</v>
      </c>
      <c r="I40" s="808">
        <v>0</v>
      </c>
      <c r="J40" s="808">
        <v>0</v>
      </c>
      <c r="K40" s="808">
        <v>0</v>
      </c>
      <c r="L40" s="808">
        <v>0</v>
      </c>
      <c r="M40" s="808">
        <v>0</v>
      </c>
      <c r="N40" s="808">
        <v>0</v>
      </c>
      <c r="O40" s="808">
        <v>0</v>
      </c>
      <c r="P40" s="808">
        <v>62</v>
      </c>
      <c r="Q40" s="808">
        <v>73</v>
      </c>
      <c r="R40" s="808">
        <v>135</v>
      </c>
      <c r="S40" s="808">
        <v>96</v>
      </c>
      <c r="T40" s="808">
        <v>99</v>
      </c>
      <c r="U40" s="808">
        <v>195</v>
      </c>
      <c r="V40" s="808">
        <v>6286</v>
      </c>
      <c r="W40" s="808">
        <v>6537</v>
      </c>
      <c r="X40" s="808">
        <v>12823</v>
      </c>
      <c r="Y40" s="808"/>
      <c r="Z40" s="809">
        <f t="shared" si="6"/>
        <v>0</v>
      </c>
      <c r="AA40" s="809">
        <f t="shared" si="7"/>
        <v>0</v>
      </c>
      <c r="AB40" s="809">
        <f t="shared" si="8"/>
        <v>0</v>
      </c>
    </row>
    <row r="41" spans="2:28" s="791" customFormat="1" ht="24" customHeight="1">
      <c r="B41" s="806" t="s">
        <v>712</v>
      </c>
      <c r="C41" s="807">
        <v>3</v>
      </c>
      <c r="D41" s="808">
        <v>2398</v>
      </c>
      <c r="E41" s="808">
        <v>2606</v>
      </c>
      <c r="F41" s="808">
        <v>5004</v>
      </c>
      <c r="G41" s="808">
        <v>0</v>
      </c>
      <c r="H41" s="808">
        <v>0</v>
      </c>
      <c r="I41" s="808">
        <v>0</v>
      </c>
      <c r="J41" s="808">
        <v>0</v>
      </c>
      <c r="K41" s="808">
        <v>0</v>
      </c>
      <c r="L41" s="808">
        <v>0</v>
      </c>
      <c r="M41" s="808">
        <v>0</v>
      </c>
      <c r="N41" s="808">
        <v>0</v>
      </c>
      <c r="O41" s="808">
        <v>0</v>
      </c>
      <c r="P41" s="808">
        <v>32</v>
      </c>
      <c r="Q41" s="808">
        <v>36</v>
      </c>
      <c r="R41" s="808">
        <v>68</v>
      </c>
      <c r="S41" s="808">
        <v>25</v>
      </c>
      <c r="T41" s="808">
        <v>30</v>
      </c>
      <c r="U41" s="808">
        <v>55</v>
      </c>
      <c r="V41" s="808">
        <v>2391</v>
      </c>
      <c r="W41" s="808">
        <v>2600</v>
      </c>
      <c r="X41" s="808">
        <v>4991</v>
      </c>
      <c r="Y41" s="808"/>
      <c r="Z41" s="809">
        <f t="shared" si="6"/>
        <v>0</v>
      </c>
      <c r="AA41" s="809">
        <f t="shared" si="7"/>
        <v>0</v>
      </c>
      <c r="AB41" s="809">
        <f t="shared" si="8"/>
        <v>0</v>
      </c>
    </row>
    <row r="42" spans="2:28" s="791" customFormat="1" ht="24" customHeight="1">
      <c r="B42" s="806" t="s">
        <v>713</v>
      </c>
      <c r="C42" s="807">
        <v>2</v>
      </c>
      <c r="D42" s="808">
        <v>1856</v>
      </c>
      <c r="E42" s="808">
        <v>1946</v>
      </c>
      <c r="F42" s="808">
        <v>3802</v>
      </c>
      <c r="G42" s="808">
        <v>0</v>
      </c>
      <c r="H42" s="808">
        <v>0</v>
      </c>
      <c r="I42" s="808">
        <v>0</v>
      </c>
      <c r="J42" s="808">
        <v>0</v>
      </c>
      <c r="K42" s="808">
        <v>0</v>
      </c>
      <c r="L42" s="808">
        <v>0</v>
      </c>
      <c r="M42" s="808">
        <v>0</v>
      </c>
      <c r="N42" s="808">
        <v>0</v>
      </c>
      <c r="O42" s="808">
        <v>0</v>
      </c>
      <c r="P42" s="808">
        <v>15</v>
      </c>
      <c r="Q42" s="808">
        <v>27</v>
      </c>
      <c r="R42" s="808">
        <v>42</v>
      </c>
      <c r="S42" s="808">
        <v>18</v>
      </c>
      <c r="T42" s="808">
        <v>16</v>
      </c>
      <c r="U42" s="808">
        <v>34</v>
      </c>
      <c r="V42" s="808">
        <v>1859</v>
      </c>
      <c r="W42" s="808">
        <v>1935</v>
      </c>
      <c r="X42" s="808">
        <v>3794</v>
      </c>
      <c r="Y42" s="808"/>
      <c r="Z42" s="809">
        <f t="shared" si="6"/>
        <v>0</v>
      </c>
      <c r="AA42" s="809">
        <f t="shared" si="7"/>
        <v>0</v>
      </c>
      <c r="AB42" s="809">
        <f t="shared" si="8"/>
        <v>0</v>
      </c>
    </row>
    <row r="43" spans="2:28" s="791" customFormat="1" ht="24" customHeight="1">
      <c r="B43" s="806" t="s">
        <v>451</v>
      </c>
      <c r="C43" s="807">
        <v>2</v>
      </c>
      <c r="D43" s="808">
        <v>9086</v>
      </c>
      <c r="E43" s="808">
        <v>9563</v>
      </c>
      <c r="F43" s="808">
        <v>18649</v>
      </c>
      <c r="G43" s="808">
        <v>0</v>
      </c>
      <c r="H43" s="808">
        <v>0</v>
      </c>
      <c r="I43" s="808">
        <v>0</v>
      </c>
      <c r="J43" s="808">
        <v>0</v>
      </c>
      <c r="K43" s="808">
        <v>0</v>
      </c>
      <c r="L43" s="808">
        <v>0</v>
      </c>
      <c r="M43" s="808">
        <v>0</v>
      </c>
      <c r="N43" s="808">
        <v>0</v>
      </c>
      <c r="O43" s="808">
        <v>0</v>
      </c>
      <c r="P43" s="808">
        <v>103</v>
      </c>
      <c r="Q43" s="808">
        <v>107</v>
      </c>
      <c r="R43" s="808">
        <v>210</v>
      </c>
      <c r="S43" s="808">
        <v>129</v>
      </c>
      <c r="T43" s="808">
        <v>128</v>
      </c>
      <c r="U43" s="808">
        <v>257</v>
      </c>
      <c r="V43" s="808">
        <v>9112</v>
      </c>
      <c r="W43" s="808">
        <v>9584</v>
      </c>
      <c r="X43" s="808">
        <v>18696</v>
      </c>
      <c r="Y43" s="808"/>
      <c r="Z43" s="809">
        <f t="shared" si="6"/>
        <v>0</v>
      </c>
      <c r="AA43" s="809">
        <f t="shared" si="7"/>
        <v>0</v>
      </c>
      <c r="AB43" s="809">
        <f t="shared" si="8"/>
        <v>0</v>
      </c>
    </row>
    <row r="44" spans="2:28" s="816" customFormat="1" ht="24" customHeight="1">
      <c r="B44" s="1138" t="s">
        <v>714</v>
      </c>
      <c r="C44" s="1139"/>
      <c r="D44" s="815">
        <f>SUM(D26:D34)+SUM(D37:D43)</f>
        <v>61847</v>
      </c>
      <c r="E44" s="815">
        <f aca="true" t="shared" si="9" ref="E44:X44">SUM(E26:E34)+SUM(E37:E43)</f>
        <v>65273</v>
      </c>
      <c r="F44" s="815">
        <f t="shared" si="9"/>
        <v>127120</v>
      </c>
      <c r="G44" s="815">
        <f t="shared" si="9"/>
        <v>0</v>
      </c>
      <c r="H44" s="815">
        <f t="shared" si="9"/>
        <v>0</v>
      </c>
      <c r="I44" s="815">
        <f t="shared" si="9"/>
        <v>0</v>
      </c>
      <c r="J44" s="815">
        <f t="shared" si="9"/>
        <v>0</v>
      </c>
      <c r="K44" s="815">
        <f t="shared" si="9"/>
        <v>0</v>
      </c>
      <c r="L44" s="815">
        <f t="shared" si="9"/>
        <v>0</v>
      </c>
      <c r="M44" s="815">
        <f t="shared" si="9"/>
        <v>0</v>
      </c>
      <c r="N44" s="815">
        <f t="shared" si="9"/>
        <v>0</v>
      </c>
      <c r="O44" s="815">
        <f t="shared" si="9"/>
        <v>0</v>
      </c>
      <c r="P44" s="815">
        <f t="shared" si="9"/>
        <v>694</v>
      </c>
      <c r="Q44" s="815">
        <f t="shared" si="9"/>
        <v>720</v>
      </c>
      <c r="R44" s="815">
        <f t="shared" si="9"/>
        <v>1414</v>
      </c>
      <c r="S44" s="815">
        <f t="shared" si="9"/>
        <v>715</v>
      </c>
      <c r="T44" s="815">
        <f t="shared" si="9"/>
        <v>668</v>
      </c>
      <c r="U44" s="815">
        <f t="shared" si="9"/>
        <v>1383</v>
      </c>
      <c r="V44" s="815">
        <f t="shared" si="9"/>
        <v>61868</v>
      </c>
      <c r="W44" s="815">
        <f t="shared" si="9"/>
        <v>65221</v>
      </c>
      <c r="X44" s="815">
        <f t="shared" si="9"/>
        <v>127089</v>
      </c>
      <c r="Y44" s="815"/>
      <c r="Z44" s="809">
        <f t="shared" si="6"/>
        <v>0</v>
      </c>
      <c r="AA44" s="809">
        <f t="shared" si="7"/>
        <v>0</v>
      </c>
      <c r="AB44" s="809">
        <f t="shared" si="8"/>
        <v>0</v>
      </c>
    </row>
    <row r="45" spans="2:28" s="791" customFormat="1" ht="24" customHeight="1">
      <c r="B45" s="806" t="s">
        <v>715</v>
      </c>
      <c r="C45" s="807">
        <v>1</v>
      </c>
      <c r="D45" s="808">
        <v>617</v>
      </c>
      <c r="E45" s="808">
        <v>639</v>
      </c>
      <c r="F45" s="808">
        <v>1256</v>
      </c>
      <c r="G45" s="808">
        <v>0</v>
      </c>
      <c r="H45" s="808">
        <v>0</v>
      </c>
      <c r="I45" s="808">
        <v>0</v>
      </c>
      <c r="J45" s="808">
        <v>0</v>
      </c>
      <c r="K45" s="808">
        <v>0</v>
      </c>
      <c r="L45" s="808">
        <v>0</v>
      </c>
      <c r="M45" s="808">
        <v>0</v>
      </c>
      <c r="N45" s="808">
        <v>0</v>
      </c>
      <c r="O45" s="808">
        <v>0</v>
      </c>
      <c r="P45" s="808">
        <v>8</v>
      </c>
      <c r="Q45" s="808">
        <v>3</v>
      </c>
      <c r="R45" s="808">
        <v>11</v>
      </c>
      <c r="S45" s="808">
        <v>2</v>
      </c>
      <c r="T45" s="808">
        <v>4</v>
      </c>
      <c r="U45" s="808">
        <v>6</v>
      </c>
      <c r="V45" s="808">
        <v>611</v>
      </c>
      <c r="W45" s="808">
        <v>640</v>
      </c>
      <c r="X45" s="808">
        <v>1251</v>
      </c>
      <c r="Y45" s="808"/>
      <c r="Z45" s="809">
        <f t="shared" si="6"/>
        <v>0</v>
      </c>
      <c r="AA45" s="809">
        <f t="shared" si="7"/>
        <v>0</v>
      </c>
      <c r="AB45" s="809">
        <f t="shared" si="8"/>
        <v>0</v>
      </c>
    </row>
    <row r="46" spans="2:28" s="791" customFormat="1" ht="24" customHeight="1">
      <c r="B46" s="806" t="s">
        <v>716</v>
      </c>
      <c r="C46" s="807">
        <v>2</v>
      </c>
      <c r="D46" s="808">
        <v>248</v>
      </c>
      <c r="E46" s="808">
        <v>282</v>
      </c>
      <c r="F46" s="808">
        <v>530</v>
      </c>
      <c r="G46" s="808">
        <v>0</v>
      </c>
      <c r="H46" s="808">
        <v>0</v>
      </c>
      <c r="I46" s="808">
        <v>0</v>
      </c>
      <c r="J46" s="808">
        <v>0</v>
      </c>
      <c r="K46" s="808">
        <v>0</v>
      </c>
      <c r="L46" s="808">
        <v>0</v>
      </c>
      <c r="M46" s="808">
        <v>0</v>
      </c>
      <c r="N46" s="808">
        <v>0</v>
      </c>
      <c r="O46" s="808">
        <v>0</v>
      </c>
      <c r="P46" s="808">
        <v>3</v>
      </c>
      <c r="Q46" s="808">
        <v>8</v>
      </c>
      <c r="R46" s="808">
        <v>11</v>
      </c>
      <c r="S46" s="808">
        <v>1</v>
      </c>
      <c r="T46" s="808">
        <v>0</v>
      </c>
      <c r="U46" s="808">
        <v>1</v>
      </c>
      <c r="V46" s="808">
        <v>246</v>
      </c>
      <c r="W46" s="808">
        <v>274</v>
      </c>
      <c r="X46" s="808">
        <v>520</v>
      </c>
      <c r="Y46" s="808"/>
      <c r="Z46" s="809">
        <f t="shared" si="6"/>
        <v>0</v>
      </c>
      <c r="AA46" s="809">
        <f t="shared" si="7"/>
        <v>0</v>
      </c>
      <c r="AB46" s="809">
        <f t="shared" si="8"/>
        <v>0</v>
      </c>
    </row>
    <row r="47" spans="2:28" s="791" customFormat="1" ht="24" customHeight="1">
      <c r="B47" s="806" t="s">
        <v>717</v>
      </c>
      <c r="C47" s="807">
        <v>2</v>
      </c>
      <c r="D47" s="808">
        <v>1396</v>
      </c>
      <c r="E47" s="808">
        <v>1480</v>
      </c>
      <c r="F47" s="808">
        <v>2876</v>
      </c>
      <c r="G47" s="808">
        <v>0</v>
      </c>
      <c r="H47" s="808">
        <v>0</v>
      </c>
      <c r="I47" s="808">
        <v>0</v>
      </c>
      <c r="J47" s="808">
        <v>0</v>
      </c>
      <c r="K47" s="808">
        <v>0</v>
      </c>
      <c r="L47" s="808">
        <v>0</v>
      </c>
      <c r="M47" s="808">
        <v>0</v>
      </c>
      <c r="N47" s="808">
        <v>0</v>
      </c>
      <c r="O47" s="808">
        <v>0</v>
      </c>
      <c r="P47" s="808">
        <v>10</v>
      </c>
      <c r="Q47" s="808">
        <v>12</v>
      </c>
      <c r="R47" s="808">
        <v>22</v>
      </c>
      <c r="S47" s="808">
        <v>9</v>
      </c>
      <c r="T47" s="808">
        <v>11</v>
      </c>
      <c r="U47" s="808">
        <v>20</v>
      </c>
      <c r="V47" s="808">
        <v>1395</v>
      </c>
      <c r="W47" s="808">
        <v>1479</v>
      </c>
      <c r="X47" s="808">
        <v>2874</v>
      </c>
      <c r="Y47" s="808"/>
      <c r="Z47" s="809">
        <f t="shared" si="6"/>
        <v>0</v>
      </c>
      <c r="AA47" s="809">
        <f t="shared" si="7"/>
        <v>0</v>
      </c>
      <c r="AB47" s="809">
        <f t="shared" si="8"/>
        <v>0</v>
      </c>
    </row>
    <row r="48" spans="2:28" s="791" customFormat="1" ht="24" customHeight="1">
      <c r="B48" s="806" t="s">
        <v>718</v>
      </c>
      <c r="C48" s="807">
        <v>2</v>
      </c>
      <c r="D48" s="808">
        <v>678</v>
      </c>
      <c r="E48" s="808">
        <v>675</v>
      </c>
      <c r="F48" s="808">
        <v>1353</v>
      </c>
      <c r="G48" s="808">
        <v>0</v>
      </c>
      <c r="H48" s="808">
        <v>0</v>
      </c>
      <c r="I48" s="808">
        <v>0</v>
      </c>
      <c r="J48" s="808">
        <v>0</v>
      </c>
      <c r="K48" s="808">
        <v>0</v>
      </c>
      <c r="L48" s="808">
        <v>0</v>
      </c>
      <c r="M48" s="808">
        <v>0</v>
      </c>
      <c r="N48" s="808">
        <v>0</v>
      </c>
      <c r="O48" s="808">
        <v>0</v>
      </c>
      <c r="P48" s="808">
        <v>8</v>
      </c>
      <c r="Q48" s="808">
        <v>13</v>
      </c>
      <c r="R48" s="808">
        <v>21</v>
      </c>
      <c r="S48" s="808">
        <v>5</v>
      </c>
      <c r="T48" s="808">
        <v>4</v>
      </c>
      <c r="U48" s="808">
        <v>9</v>
      </c>
      <c r="V48" s="808">
        <v>675</v>
      </c>
      <c r="W48" s="808">
        <v>666</v>
      </c>
      <c r="X48" s="808">
        <v>1341</v>
      </c>
      <c r="Y48" s="808"/>
      <c r="Z48" s="809">
        <f t="shared" si="6"/>
        <v>0</v>
      </c>
      <c r="AA48" s="809">
        <f t="shared" si="7"/>
        <v>0</v>
      </c>
      <c r="AB48" s="809">
        <f t="shared" si="8"/>
        <v>0</v>
      </c>
    </row>
    <row r="49" spans="2:28" s="791" customFormat="1" ht="24" customHeight="1">
      <c r="B49" s="806" t="s">
        <v>719</v>
      </c>
      <c r="C49" s="807">
        <v>2</v>
      </c>
      <c r="D49" s="808">
        <v>846</v>
      </c>
      <c r="E49" s="808">
        <v>875</v>
      </c>
      <c r="F49" s="808">
        <v>1721</v>
      </c>
      <c r="G49" s="808">
        <v>0</v>
      </c>
      <c r="H49" s="808">
        <v>0</v>
      </c>
      <c r="I49" s="808">
        <v>0</v>
      </c>
      <c r="J49" s="808">
        <v>0</v>
      </c>
      <c r="K49" s="808">
        <v>0</v>
      </c>
      <c r="L49" s="808">
        <v>0</v>
      </c>
      <c r="M49" s="808">
        <v>0</v>
      </c>
      <c r="N49" s="808">
        <v>0</v>
      </c>
      <c r="O49" s="808">
        <v>0</v>
      </c>
      <c r="P49" s="808">
        <v>11</v>
      </c>
      <c r="Q49" s="808">
        <v>11</v>
      </c>
      <c r="R49" s="808">
        <v>22</v>
      </c>
      <c r="S49" s="808">
        <v>5</v>
      </c>
      <c r="T49" s="808">
        <v>8</v>
      </c>
      <c r="U49" s="808">
        <v>13</v>
      </c>
      <c r="V49" s="808">
        <v>840</v>
      </c>
      <c r="W49" s="808">
        <v>872</v>
      </c>
      <c r="X49" s="808">
        <v>1712</v>
      </c>
      <c r="Y49" s="808"/>
      <c r="Z49" s="809">
        <f t="shared" si="6"/>
        <v>0</v>
      </c>
      <c r="AA49" s="809">
        <f t="shared" si="7"/>
        <v>0</v>
      </c>
      <c r="AB49" s="809">
        <f t="shared" si="8"/>
        <v>0</v>
      </c>
    </row>
    <row r="50" spans="2:28" s="791" customFormat="1" ht="24" customHeight="1">
      <c r="B50" s="806" t="s">
        <v>720</v>
      </c>
      <c r="C50" s="807">
        <v>2</v>
      </c>
      <c r="D50" s="808">
        <v>3421</v>
      </c>
      <c r="E50" s="808">
        <v>3151</v>
      </c>
      <c r="F50" s="808">
        <v>6572</v>
      </c>
      <c r="G50" s="808">
        <v>0</v>
      </c>
      <c r="H50" s="808">
        <v>0</v>
      </c>
      <c r="I50" s="808">
        <v>0</v>
      </c>
      <c r="J50" s="808">
        <v>0</v>
      </c>
      <c r="K50" s="808">
        <v>0</v>
      </c>
      <c r="L50" s="808">
        <v>0</v>
      </c>
      <c r="M50" s="808">
        <v>0</v>
      </c>
      <c r="N50" s="808">
        <v>0</v>
      </c>
      <c r="O50" s="808">
        <v>0</v>
      </c>
      <c r="P50" s="808">
        <v>38</v>
      </c>
      <c r="Q50" s="808">
        <v>30</v>
      </c>
      <c r="R50" s="808">
        <v>68</v>
      </c>
      <c r="S50" s="808">
        <v>50</v>
      </c>
      <c r="T50" s="808">
        <v>31</v>
      </c>
      <c r="U50" s="808">
        <v>81</v>
      </c>
      <c r="V50" s="808">
        <v>3433</v>
      </c>
      <c r="W50" s="808">
        <v>3152</v>
      </c>
      <c r="X50" s="808">
        <v>6585</v>
      </c>
      <c r="Y50" s="808"/>
      <c r="Z50" s="809">
        <f t="shared" si="6"/>
        <v>0</v>
      </c>
      <c r="AA50" s="809">
        <f t="shared" si="7"/>
        <v>0</v>
      </c>
      <c r="AB50" s="809">
        <f t="shared" si="8"/>
        <v>0</v>
      </c>
    </row>
    <row r="51" spans="2:28" s="791" customFormat="1" ht="24" customHeight="1">
      <c r="B51" s="806" t="s">
        <v>721</v>
      </c>
      <c r="C51" s="807">
        <v>2</v>
      </c>
      <c r="D51" s="808">
        <v>2333</v>
      </c>
      <c r="E51" s="808">
        <v>2413</v>
      </c>
      <c r="F51" s="808">
        <v>4746</v>
      </c>
      <c r="G51" s="808">
        <v>0</v>
      </c>
      <c r="H51" s="808">
        <v>0</v>
      </c>
      <c r="I51" s="808">
        <v>0</v>
      </c>
      <c r="J51" s="808">
        <v>0</v>
      </c>
      <c r="K51" s="808">
        <v>0</v>
      </c>
      <c r="L51" s="808">
        <v>0</v>
      </c>
      <c r="M51" s="808">
        <v>0</v>
      </c>
      <c r="N51" s="808">
        <v>0</v>
      </c>
      <c r="O51" s="808">
        <v>0</v>
      </c>
      <c r="P51" s="808">
        <v>25</v>
      </c>
      <c r="Q51" s="808">
        <v>31</v>
      </c>
      <c r="R51" s="808">
        <v>56</v>
      </c>
      <c r="S51" s="808">
        <v>32</v>
      </c>
      <c r="T51" s="808">
        <v>31</v>
      </c>
      <c r="U51" s="808">
        <v>63</v>
      </c>
      <c r="V51" s="808">
        <v>2340</v>
      </c>
      <c r="W51" s="808">
        <v>2413</v>
      </c>
      <c r="X51" s="808">
        <v>4753</v>
      </c>
      <c r="Y51" s="808"/>
      <c r="Z51" s="809">
        <f t="shared" si="6"/>
        <v>0</v>
      </c>
      <c r="AA51" s="809">
        <f t="shared" si="7"/>
        <v>0</v>
      </c>
      <c r="AB51" s="809">
        <f t="shared" si="8"/>
        <v>0</v>
      </c>
    </row>
    <row r="52" spans="2:28" s="791" customFormat="1" ht="24" customHeight="1">
      <c r="B52" s="806" t="s">
        <v>722</v>
      </c>
      <c r="C52" s="807">
        <v>2</v>
      </c>
      <c r="D52" s="808">
        <v>1196</v>
      </c>
      <c r="E52" s="808">
        <v>1269</v>
      </c>
      <c r="F52" s="808">
        <v>2465</v>
      </c>
      <c r="G52" s="808">
        <v>0</v>
      </c>
      <c r="H52" s="808">
        <v>0</v>
      </c>
      <c r="I52" s="808">
        <v>0</v>
      </c>
      <c r="J52" s="808">
        <v>0</v>
      </c>
      <c r="K52" s="808">
        <v>0</v>
      </c>
      <c r="L52" s="808">
        <v>0</v>
      </c>
      <c r="M52" s="808">
        <v>0</v>
      </c>
      <c r="N52" s="808">
        <v>0</v>
      </c>
      <c r="O52" s="808">
        <v>0</v>
      </c>
      <c r="P52" s="808">
        <v>13</v>
      </c>
      <c r="Q52" s="808">
        <v>9</v>
      </c>
      <c r="R52" s="808">
        <v>22</v>
      </c>
      <c r="S52" s="808">
        <v>13</v>
      </c>
      <c r="T52" s="808">
        <v>14</v>
      </c>
      <c r="U52" s="808">
        <v>27</v>
      </c>
      <c r="V52" s="808">
        <v>1196</v>
      </c>
      <c r="W52" s="808">
        <v>1274</v>
      </c>
      <c r="X52" s="808">
        <v>2470</v>
      </c>
      <c r="Y52" s="808"/>
      <c r="Z52" s="809">
        <f t="shared" si="6"/>
        <v>0</v>
      </c>
      <c r="AA52" s="809">
        <f t="shared" si="7"/>
        <v>0</v>
      </c>
      <c r="AB52" s="809">
        <f t="shared" si="8"/>
        <v>0</v>
      </c>
    </row>
    <row r="53" spans="2:28" s="791" customFormat="1" ht="24" customHeight="1">
      <c r="B53" s="806" t="s">
        <v>723</v>
      </c>
      <c r="C53" s="807">
        <v>2</v>
      </c>
      <c r="D53" s="808">
        <v>403</v>
      </c>
      <c r="E53" s="808">
        <v>443</v>
      </c>
      <c r="F53" s="808">
        <v>846</v>
      </c>
      <c r="G53" s="808">
        <v>0</v>
      </c>
      <c r="H53" s="808">
        <v>0</v>
      </c>
      <c r="I53" s="808">
        <v>0</v>
      </c>
      <c r="J53" s="808">
        <v>0</v>
      </c>
      <c r="K53" s="808">
        <v>0</v>
      </c>
      <c r="L53" s="808">
        <v>0</v>
      </c>
      <c r="M53" s="808">
        <v>0</v>
      </c>
      <c r="N53" s="808">
        <v>0</v>
      </c>
      <c r="O53" s="808">
        <v>0</v>
      </c>
      <c r="P53" s="808">
        <v>4</v>
      </c>
      <c r="Q53" s="808">
        <v>4</v>
      </c>
      <c r="R53" s="808">
        <v>8</v>
      </c>
      <c r="S53" s="808">
        <v>1</v>
      </c>
      <c r="T53" s="808">
        <v>5</v>
      </c>
      <c r="U53" s="808">
        <v>6</v>
      </c>
      <c r="V53" s="808">
        <v>400</v>
      </c>
      <c r="W53" s="808">
        <v>444</v>
      </c>
      <c r="X53" s="808">
        <v>844</v>
      </c>
      <c r="Y53" s="808"/>
      <c r="Z53" s="809">
        <f t="shared" si="6"/>
        <v>0</v>
      </c>
      <c r="AA53" s="809">
        <f t="shared" si="7"/>
        <v>0</v>
      </c>
      <c r="AB53" s="809">
        <f t="shared" si="8"/>
        <v>0</v>
      </c>
    </row>
    <row r="54" spans="2:28" s="791" customFormat="1" ht="24" customHeight="1">
      <c r="B54" s="806" t="s">
        <v>724</v>
      </c>
      <c r="C54" s="807">
        <v>2</v>
      </c>
      <c r="D54" s="808">
        <v>367</v>
      </c>
      <c r="E54" s="808">
        <v>391</v>
      </c>
      <c r="F54" s="808">
        <v>758</v>
      </c>
      <c r="G54" s="808">
        <v>0</v>
      </c>
      <c r="H54" s="808">
        <v>0</v>
      </c>
      <c r="I54" s="808">
        <v>0</v>
      </c>
      <c r="J54" s="808">
        <v>3</v>
      </c>
      <c r="K54" s="808">
        <v>0</v>
      </c>
      <c r="L54" s="808">
        <v>3</v>
      </c>
      <c r="M54" s="808">
        <v>0</v>
      </c>
      <c r="N54" s="808">
        <v>0</v>
      </c>
      <c r="O54" s="808">
        <v>0</v>
      </c>
      <c r="P54" s="808">
        <v>8</v>
      </c>
      <c r="Q54" s="808">
        <v>5</v>
      </c>
      <c r="R54" s="808">
        <v>13</v>
      </c>
      <c r="S54" s="808">
        <v>0</v>
      </c>
      <c r="T54" s="808">
        <v>0</v>
      </c>
      <c r="U54" s="808">
        <v>0</v>
      </c>
      <c r="V54" s="808">
        <v>362</v>
      </c>
      <c r="W54" s="808">
        <v>386</v>
      </c>
      <c r="X54" s="808">
        <v>748</v>
      </c>
      <c r="Y54" s="808"/>
      <c r="Z54" s="809">
        <f t="shared" si="6"/>
        <v>0</v>
      </c>
      <c r="AA54" s="809">
        <f t="shared" si="7"/>
        <v>0</v>
      </c>
      <c r="AB54" s="809">
        <f t="shared" si="8"/>
        <v>0</v>
      </c>
    </row>
    <row r="55" spans="2:28" s="816" customFormat="1" ht="24" customHeight="1">
      <c r="B55" s="1138" t="s">
        <v>725</v>
      </c>
      <c r="C55" s="1139"/>
      <c r="D55" s="815">
        <f>SUM(D45:D54)</f>
        <v>11505</v>
      </c>
      <c r="E55" s="815">
        <f aca="true" t="shared" si="10" ref="E55:X55">SUM(E45:E54)</f>
        <v>11618</v>
      </c>
      <c r="F55" s="815">
        <f t="shared" si="10"/>
        <v>23123</v>
      </c>
      <c r="G55" s="815">
        <f t="shared" si="10"/>
        <v>0</v>
      </c>
      <c r="H55" s="815">
        <f t="shared" si="10"/>
        <v>0</v>
      </c>
      <c r="I55" s="815">
        <f t="shared" si="10"/>
        <v>0</v>
      </c>
      <c r="J55" s="815">
        <f t="shared" si="10"/>
        <v>3</v>
      </c>
      <c r="K55" s="815">
        <f t="shared" si="10"/>
        <v>0</v>
      </c>
      <c r="L55" s="815">
        <f t="shared" si="10"/>
        <v>3</v>
      </c>
      <c r="M55" s="815">
        <f t="shared" si="10"/>
        <v>0</v>
      </c>
      <c r="N55" s="815">
        <f t="shared" si="10"/>
        <v>0</v>
      </c>
      <c r="O55" s="815">
        <f t="shared" si="10"/>
        <v>0</v>
      </c>
      <c r="P55" s="815">
        <f t="shared" si="10"/>
        <v>128</v>
      </c>
      <c r="Q55" s="815">
        <f t="shared" si="10"/>
        <v>126</v>
      </c>
      <c r="R55" s="815">
        <f t="shared" si="10"/>
        <v>254</v>
      </c>
      <c r="S55" s="815">
        <f t="shared" si="10"/>
        <v>118</v>
      </c>
      <c r="T55" s="815">
        <f t="shared" si="10"/>
        <v>108</v>
      </c>
      <c r="U55" s="815">
        <f t="shared" si="10"/>
        <v>226</v>
      </c>
      <c r="V55" s="815">
        <f t="shared" si="10"/>
        <v>11498</v>
      </c>
      <c r="W55" s="815">
        <f t="shared" si="10"/>
        <v>11600</v>
      </c>
      <c r="X55" s="815">
        <f t="shared" si="10"/>
        <v>23098</v>
      </c>
      <c r="Y55" s="815"/>
      <c r="Z55" s="809">
        <f aca="true" t="shared" si="11" ref="Z55:Z60">SUM(D55,G55,J55,M55,S55)-P55-V55</f>
        <v>0</v>
      </c>
      <c r="AA55" s="809">
        <f aca="true" t="shared" si="12" ref="AA55:AA60">SUM(E55,H55,K55,N55,T55)-Q55-W55</f>
        <v>0</v>
      </c>
      <c r="AB55" s="809">
        <f aca="true" t="shared" si="13" ref="AB55:AB60">SUM(F55,I55,L55,O55,U55)-R55-X55</f>
        <v>0</v>
      </c>
    </row>
    <row r="56" spans="2:28" s="818" customFormat="1" ht="24" customHeight="1">
      <c r="B56" s="1136" t="s">
        <v>726</v>
      </c>
      <c r="C56" s="1137"/>
      <c r="D56" s="817">
        <v>343619</v>
      </c>
      <c r="E56" s="817">
        <v>363657</v>
      </c>
      <c r="F56" s="817">
        <v>707276</v>
      </c>
      <c r="G56" s="817">
        <v>0</v>
      </c>
      <c r="H56" s="817">
        <v>0</v>
      </c>
      <c r="I56" s="817">
        <v>0</v>
      </c>
      <c r="J56" s="817">
        <v>100</v>
      </c>
      <c r="K56" s="817">
        <v>100</v>
      </c>
      <c r="L56" s="817">
        <v>200</v>
      </c>
      <c r="M56" s="817">
        <v>0</v>
      </c>
      <c r="N56" s="817">
        <v>0</v>
      </c>
      <c r="O56" s="817">
        <v>0</v>
      </c>
      <c r="P56" s="817">
        <v>3703</v>
      </c>
      <c r="Q56" s="817">
        <v>3469</v>
      </c>
      <c r="R56" s="817">
        <v>7172</v>
      </c>
      <c r="S56" s="817">
        <v>3699</v>
      </c>
      <c r="T56" s="817">
        <v>3275</v>
      </c>
      <c r="U56" s="817">
        <v>6974</v>
      </c>
      <c r="V56" s="817">
        <v>343715</v>
      </c>
      <c r="W56" s="817">
        <v>363563</v>
      </c>
      <c r="X56" s="817">
        <v>707278</v>
      </c>
      <c r="Y56" s="817"/>
      <c r="Z56" s="809">
        <f t="shared" si="11"/>
        <v>0</v>
      </c>
      <c r="AA56" s="809">
        <f t="shared" si="12"/>
        <v>0</v>
      </c>
      <c r="AB56" s="809">
        <f t="shared" si="13"/>
        <v>0</v>
      </c>
    </row>
    <row r="57" spans="2:28" s="791" customFormat="1" ht="24" customHeight="1">
      <c r="B57" s="1125" t="s">
        <v>727</v>
      </c>
      <c r="C57" s="1126"/>
      <c r="D57" s="808">
        <v>106751</v>
      </c>
      <c r="E57" s="808">
        <v>115236</v>
      </c>
      <c r="F57" s="808">
        <v>221987</v>
      </c>
      <c r="G57" s="808">
        <v>0</v>
      </c>
      <c r="H57" s="808">
        <v>0</v>
      </c>
      <c r="I57" s="808">
        <v>0</v>
      </c>
      <c r="J57" s="808">
        <v>83</v>
      </c>
      <c r="K57" s="808">
        <v>86</v>
      </c>
      <c r="L57" s="808">
        <v>169</v>
      </c>
      <c r="M57" s="808">
        <v>0</v>
      </c>
      <c r="N57" s="808">
        <v>0</v>
      </c>
      <c r="O57" s="808">
        <v>0</v>
      </c>
      <c r="P57" s="808">
        <v>1178</v>
      </c>
      <c r="Q57" s="808">
        <v>1072</v>
      </c>
      <c r="R57" s="808">
        <v>2250</v>
      </c>
      <c r="S57" s="808">
        <v>1117</v>
      </c>
      <c r="T57" s="808">
        <v>907</v>
      </c>
      <c r="U57" s="808">
        <v>2024</v>
      </c>
      <c r="V57" s="808">
        <v>106775</v>
      </c>
      <c r="W57" s="808">
        <v>115157</v>
      </c>
      <c r="X57" s="808">
        <v>221932</v>
      </c>
      <c r="Y57" s="808"/>
      <c r="Z57" s="809">
        <f t="shared" si="11"/>
        <v>-2</v>
      </c>
      <c r="AA57" s="809">
        <f t="shared" si="12"/>
        <v>0</v>
      </c>
      <c r="AB57" s="809">
        <f t="shared" si="13"/>
        <v>-2</v>
      </c>
    </row>
    <row r="58" spans="2:28" s="791" customFormat="1" ht="24" customHeight="1">
      <c r="B58" s="1125" t="s">
        <v>728</v>
      </c>
      <c r="C58" s="1126"/>
      <c r="D58" s="808">
        <v>115671</v>
      </c>
      <c r="E58" s="808">
        <v>122291</v>
      </c>
      <c r="F58" s="808">
        <v>237962</v>
      </c>
      <c r="G58" s="808">
        <v>0</v>
      </c>
      <c r="H58" s="808">
        <v>0</v>
      </c>
      <c r="I58" s="808">
        <v>0</v>
      </c>
      <c r="J58" s="808">
        <v>17</v>
      </c>
      <c r="K58" s="808">
        <v>14</v>
      </c>
      <c r="L58" s="808">
        <v>31</v>
      </c>
      <c r="M58" s="808">
        <v>0</v>
      </c>
      <c r="N58" s="808">
        <v>0</v>
      </c>
      <c r="O58" s="808">
        <v>0</v>
      </c>
      <c r="P58" s="808">
        <v>1142</v>
      </c>
      <c r="Q58" s="808">
        <v>1079</v>
      </c>
      <c r="R58" s="808">
        <v>2221</v>
      </c>
      <c r="S58" s="808">
        <v>1132</v>
      </c>
      <c r="T58" s="808">
        <v>1052</v>
      </c>
      <c r="U58" s="808">
        <v>2184</v>
      </c>
      <c r="V58" s="808">
        <v>115675</v>
      </c>
      <c r="W58" s="808">
        <v>122279</v>
      </c>
      <c r="X58" s="808">
        <v>237954</v>
      </c>
      <c r="Y58" s="808"/>
      <c r="Z58" s="809">
        <f t="shared" si="11"/>
        <v>3</v>
      </c>
      <c r="AA58" s="809">
        <f t="shared" si="12"/>
        <v>-1</v>
      </c>
      <c r="AB58" s="809">
        <f t="shared" si="13"/>
        <v>2</v>
      </c>
    </row>
    <row r="59" spans="2:28" s="791" customFormat="1" ht="24" customHeight="1">
      <c r="B59" s="1125" t="s">
        <v>729</v>
      </c>
      <c r="C59" s="1126"/>
      <c r="D59" s="808">
        <v>121197</v>
      </c>
      <c r="E59" s="808">
        <v>126130</v>
      </c>
      <c r="F59" s="808">
        <v>247327</v>
      </c>
      <c r="G59" s="808">
        <v>0</v>
      </c>
      <c r="H59" s="808">
        <v>0</v>
      </c>
      <c r="I59" s="808">
        <v>0</v>
      </c>
      <c r="J59" s="808">
        <v>0</v>
      </c>
      <c r="K59" s="808">
        <v>0</v>
      </c>
      <c r="L59" s="808">
        <v>0</v>
      </c>
      <c r="M59" s="808">
        <v>0</v>
      </c>
      <c r="N59" s="808">
        <v>0</v>
      </c>
      <c r="O59" s="808">
        <v>0</v>
      </c>
      <c r="P59" s="808">
        <v>1383</v>
      </c>
      <c r="Q59" s="808">
        <v>1318</v>
      </c>
      <c r="R59" s="808">
        <v>2701</v>
      </c>
      <c r="S59" s="808">
        <v>1450</v>
      </c>
      <c r="T59" s="808">
        <v>1316</v>
      </c>
      <c r="U59" s="808">
        <v>2766</v>
      </c>
      <c r="V59" s="808">
        <v>121265</v>
      </c>
      <c r="W59" s="808">
        <v>126127</v>
      </c>
      <c r="X59" s="808">
        <v>247392</v>
      </c>
      <c r="Y59" s="808"/>
      <c r="Z59" s="809">
        <f t="shared" si="11"/>
        <v>-1</v>
      </c>
      <c r="AA59" s="809">
        <f t="shared" si="12"/>
        <v>1</v>
      </c>
      <c r="AB59" s="809">
        <f t="shared" si="13"/>
        <v>0</v>
      </c>
    </row>
    <row r="60" spans="2:28" s="818" customFormat="1" ht="24" customHeight="1">
      <c r="B60" s="1136" t="s">
        <v>730</v>
      </c>
      <c r="C60" s="1137"/>
      <c r="D60" s="817">
        <v>343619</v>
      </c>
      <c r="E60" s="817">
        <v>363657</v>
      </c>
      <c r="F60" s="817">
        <v>707276</v>
      </c>
      <c r="G60" s="817">
        <v>0</v>
      </c>
      <c r="H60" s="817">
        <v>0</v>
      </c>
      <c r="I60" s="817">
        <v>0</v>
      </c>
      <c r="J60" s="817">
        <v>100</v>
      </c>
      <c r="K60" s="817">
        <v>100</v>
      </c>
      <c r="L60" s="817">
        <v>200</v>
      </c>
      <c r="M60" s="817">
        <v>0</v>
      </c>
      <c r="N60" s="817">
        <v>0</v>
      </c>
      <c r="O60" s="817">
        <v>0</v>
      </c>
      <c r="P60" s="817">
        <v>3703</v>
      </c>
      <c r="Q60" s="817">
        <v>3469</v>
      </c>
      <c r="R60" s="817">
        <v>7172</v>
      </c>
      <c r="S60" s="817">
        <v>3699</v>
      </c>
      <c r="T60" s="817">
        <v>3275</v>
      </c>
      <c r="U60" s="817">
        <v>6974</v>
      </c>
      <c r="V60" s="817">
        <v>343715</v>
      </c>
      <c r="W60" s="817">
        <v>363563</v>
      </c>
      <c r="X60" s="817">
        <v>707278</v>
      </c>
      <c r="Y60" s="817"/>
      <c r="Z60" s="809">
        <f t="shared" si="11"/>
        <v>0</v>
      </c>
      <c r="AA60" s="809">
        <f t="shared" si="12"/>
        <v>0</v>
      </c>
      <c r="AB60" s="809">
        <f t="shared" si="13"/>
        <v>0</v>
      </c>
    </row>
    <row r="61" spans="2:24" s="795" customFormat="1" ht="14.25">
      <c r="B61" s="791"/>
      <c r="C61" s="792"/>
      <c r="D61" s="793"/>
      <c r="E61" s="793"/>
      <c r="F61" s="793"/>
      <c r="G61" s="793"/>
      <c r="H61" s="793"/>
      <c r="I61" s="793"/>
      <c r="J61" s="793"/>
      <c r="K61" s="793"/>
      <c r="L61" s="793"/>
      <c r="M61" s="793"/>
      <c r="N61" s="793"/>
      <c r="O61" s="793"/>
      <c r="P61" s="793"/>
      <c r="Q61" s="793"/>
      <c r="R61" s="793"/>
      <c r="S61" s="793"/>
      <c r="T61" s="793"/>
      <c r="U61" s="793"/>
      <c r="V61" s="793"/>
      <c r="W61" s="793"/>
      <c r="X61" s="793"/>
    </row>
    <row r="62" spans="4:25" ht="14.25">
      <c r="D62" s="819">
        <f>D25+D44+D55</f>
        <v>343619</v>
      </c>
      <c r="E62" s="819">
        <f aca="true" t="shared" si="14" ref="E62:Y62">E25+E44+E55</f>
        <v>363657</v>
      </c>
      <c r="F62" s="819">
        <f t="shared" si="14"/>
        <v>707276</v>
      </c>
      <c r="G62" s="819">
        <f t="shared" si="14"/>
        <v>0</v>
      </c>
      <c r="H62" s="819">
        <f t="shared" si="14"/>
        <v>0</v>
      </c>
      <c r="I62" s="819">
        <f t="shared" si="14"/>
        <v>0</v>
      </c>
      <c r="J62" s="819">
        <f t="shared" si="14"/>
        <v>100</v>
      </c>
      <c r="K62" s="819">
        <f t="shared" si="14"/>
        <v>100</v>
      </c>
      <c r="L62" s="819">
        <f t="shared" si="14"/>
        <v>200</v>
      </c>
      <c r="M62" s="819">
        <f t="shared" si="14"/>
        <v>0</v>
      </c>
      <c r="N62" s="819">
        <f t="shared" si="14"/>
        <v>0</v>
      </c>
      <c r="O62" s="819">
        <f t="shared" si="14"/>
        <v>0</v>
      </c>
      <c r="P62" s="819">
        <f t="shared" si="14"/>
        <v>3703</v>
      </c>
      <c r="Q62" s="819">
        <f t="shared" si="14"/>
        <v>3469</v>
      </c>
      <c r="R62" s="819">
        <f t="shared" si="14"/>
        <v>7172</v>
      </c>
      <c r="S62" s="819">
        <f t="shared" si="14"/>
        <v>3699</v>
      </c>
      <c r="T62" s="819">
        <f t="shared" si="14"/>
        <v>3275</v>
      </c>
      <c r="U62" s="819">
        <f t="shared" si="14"/>
        <v>6974</v>
      </c>
      <c r="V62" s="819">
        <f t="shared" si="14"/>
        <v>343715</v>
      </c>
      <c r="W62" s="819">
        <f t="shared" si="14"/>
        <v>363563</v>
      </c>
      <c r="X62" s="819">
        <f t="shared" si="14"/>
        <v>707278</v>
      </c>
      <c r="Y62" s="819">
        <f t="shared" si="14"/>
        <v>0</v>
      </c>
    </row>
    <row r="63" spans="4:25" ht="14.25">
      <c r="D63" s="781">
        <f>D60-D62</f>
        <v>0</v>
      </c>
      <c r="E63" s="781">
        <f aca="true" t="shared" si="15" ref="E63:Y63">E60-E62</f>
        <v>0</v>
      </c>
      <c r="F63" s="781">
        <f t="shared" si="15"/>
        <v>0</v>
      </c>
      <c r="G63" s="781">
        <f t="shared" si="15"/>
        <v>0</v>
      </c>
      <c r="H63" s="781">
        <f t="shared" si="15"/>
        <v>0</v>
      </c>
      <c r="I63" s="781">
        <f t="shared" si="15"/>
        <v>0</v>
      </c>
      <c r="J63" s="781">
        <f t="shared" si="15"/>
        <v>0</v>
      </c>
      <c r="K63" s="781">
        <f t="shared" si="15"/>
        <v>0</v>
      </c>
      <c r="L63" s="781">
        <f t="shared" si="15"/>
        <v>0</v>
      </c>
      <c r="M63" s="781">
        <f t="shared" si="15"/>
        <v>0</v>
      </c>
      <c r="N63" s="781">
        <f t="shared" si="15"/>
        <v>0</v>
      </c>
      <c r="O63" s="781">
        <f t="shared" si="15"/>
        <v>0</v>
      </c>
      <c r="P63" s="781">
        <f t="shared" si="15"/>
        <v>0</v>
      </c>
      <c r="Q63" s="781">
        <f t="shared" si="15"/>
        <v>0</v>
      </c>
      <c r="R63" s="781">
        <f t="shared" si="15"/>
        <v>0</v>
      </c>
      <c r="S63" s="781">
        <f t="shared" si="15"/>
        <v>0</v>
      </c>
      <c r="T63" s="781">
        <f t="shared" si="15"/>
        <v>0</v>
      </c>
      <c r="U63" s="781">
        <f t="shared" si="15"/>
        <v>0</v>
      </c>
      <c r="V63" s="781">
        <f t="shared" si="15"/>
        <v>0</v>
      </c>
      <c r="W63" s="781">
        <f t="shared" si="15"/>
        <v>0</v>
      </c>
      <c r="X63" s="781">
        <f t="shared" si="15"/>
        <v>0</v>
      </c>
      <c r="Y63" s="781">
        <f t="shared" si="15"/>
        <v>0</v>
      </c>
    </row>
  </sheetData>
  <sheetProtection/>
  <mergeCells count="27">
    <mergeCell ref="D9:F9"/>
    <mergeCell ref="J9:L9"/>
    <mergeCell ref="P8:R8"/>
    <mergeCell ref="P9:R9"/>
    <mergeCell ref="G9:I9"/>
    <mergeCell ref="M8:O8"/>
    <mergeCell ref="M9:O9"/>
    <mergeCell ref="J8:L8"/>
    <mergeCell ref="L6:O6"/>
    <mergeCell ref="L7:O7"/>
    <mergeCell ref="V7:Y7"/>
    <mergeCell ref="V6:Y6"/>
    <mergeCell ref="B60:C60"/>
    <mergeCell ref="B25:C25"/>
    <mergeCell ref="B44:C44"/>
    <mergeCell ref="B55:C55"/>
    <mergeCell ref="B56:C56"/>
    <mergeCell ref="B3:Y3"/>
    <mergeCell ref="B57:C57"/>
    <mergeCell ref="B58:C58"/>
    <mergeCell ref="B59:C59"/>
    <mergeCell ref="S8:U8"/>
    <mergeCell ref="S9:U9"/>
    <mergeCell ref="V8:X8"/>
    <mergeCell ref="D8:F8"/>
    <mergeCell ref="V9:X9"/>
    <mergeCell ref="G8:I8"/>
  </mergeCells>
  <printOptions/>
  <pageMargins left="0.6692913385826772" right="0.2755905511811024" top="0.9055118110236221" bottom="0.6299212598425197" header="0.5118110236220472" footer="0.5118110236220472"/>
  <pageSetup horizontalDpi="600" verticalDpi="600" orientation="portrait" paperSize="9" scale="56" r:id="rId1"/>
  <headerFooter alignWithMargins="0">
    <oddHeader>&amp;C
</oddHeader>
  </headerFooter>
  <rowBreaks count="1" manualBreakCount="1">
    <brk id="60" min="1" max="2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44"/>
  <sheetViews>
    <sheetView showGridLines="0" view="pageBreakPreview" zoomScaleSheetLayoutView="100" workbookViewId="0" topLeftCell="A1">
      <selection activeCell="A1" sqref="A1:IV16384"/>
    </sheetView>
  </sheetViews>
  <sheetFormatPr defaultColWidth="10.59765625" defaultRowHeight="15"/>
  <cols>
    <col min="1" max="1" width="2.5" style="782" customWidth="1"/>
    <col min="2" max="2" width="2.59765625" style="782" customWidth="1"/>
    <col min="3" max="3" width="12.3984375" style="784" customWidth="1"/>
    <col min="4" max="6" width="10.59765625" style="782" customWidth="1"/>
    <col min="7" max="7" width="11.19921875" style="781" customWidth="1"/>
    <col min="8" max="8" width="2.59765625" style="782" customWidth="1"/>
    <col min="9" max="9" width="12.69921875" style="784" customWidth="1"/>
    <col min="10" max="12" width="10.19921875" style="782" customWidth="1"/>
    <col min="13" max="13" width="10.59765625" style="782" customWidth="1"/>
    <col min="14" max="14" width="0.59375" style="782" customWidth="1"/>
    <col min="15" max="16384" width="10.59765625" style="782" customWidth="1"/>
  </cols>
  <sheetData>
    <row r="1" spans="1:14" s="790" customFormat="1" ht="33.75" customHeight="1">
      <c r="A1" s="1032"/>
      <c r="B1" s="1033"/>
      <c r="C1" s="1383" t="s">
        <v>302</v>
      </c>
      <c r="D1" s="1383"/>
      <c r="E1" s="1383"/>
      <c r="F1" s="1383"/>
      <c r="G1" s="1383"/>
      <c r="H1" s="1383"/>
      <c r="I1" s="1383"/>
      <c r="J1" s="1383"/>
      <c r="K1" s="1383"/>
      <c r="L1" s="1383"/>
      <c r="M1" s="1383"/>
      <c r="N1" s="1000"/>
    </row>
    <row r="2" spans="1:14" s="795" customFormat="1" ht="30.75" customHeight="1">
      <c r="A2" s="899"/>
      <c r="B2" s="1034" t="s">
        <v>310</v>
      </c>
      <c r="C2" s="1035"/>
      <c r="D2" s="1034"/>
      <c r="E2" s="1034"/>
      <c r="F2" s="1034"/>
      <c r="G2" s="964"/>
      <c r="H2" s="1034"/>
      <c r="I2" s="1038" t="str">
        <f>'★H17.09定時①（今回使わない）'!I2</f>
        <v>　　　　　（平成１７年９月２日定時登録日現在）</v>
      </c>
      <c r="J2" s="1034"/>
      <c r="K2" s="1034"/>
      <c r="L2" s="1034"/>
      <c r="M2" s="1034"/>
      <c r="N2" s="899"/>
    </row>
    <row r="3" spans="1:14" s="795" customFormat="1" ht="20.25" customHeight="1">
      <c r="A3" s="900"/>
      <c r="B3" s="1039" t="s">
        <v>311</v>
      </c>
      <c r="C3" s="1381" t="s">
        <v>236</v>
      </c>
      <c r="D3" s="1386" t="s">
        <v>303</v>
      </c>
      <c r="E3" s="1387"/>
      <c r="F3" s="1388"/>
      <c r="G3" s="1389" t="str">
        <f>'★H17.09定時①（今回使わない）'!G3</f>
        <v>増 減　　　　　　　　　対前回定時登録　　　　　(H17.6.2)</v>
      </c>
      <c r="H3" s="1039" t="s">
        <v>311</v>
      </c>
      <c r="I3" s="1381" t="s">
        <v>236</v>
      </c>
      <c r="J3" s="1386" t="s">
        <v>303</v>
      </c>
      <c r="K3" s="1387"/>
      <c r="L3" s="1388"/>
      <c r="M3" s="1392" t="str">
        <f>G3</f>
        <v>増 減　　　　　　　　　対前回定時登録　　　　　(H17.6.2)</v>
      </c>
      <c r="N3" s="900"/>
    </row>
    <row r="4" spans="1:14" s="795" customFormat="1" ht="20.25" customHeight="1">
      <c r="A4" s="900"/>
      <c r="B4" s="1040" t="s">
        <v>312</v>
      </c>
      <c r="C4" s="1382"/>
      <c r="D4" s="1041" t="s">
        <v>2</v>
      </c>
      <c r="E4" s="1042" t="s">
        <v>3</v>
      </c>
      <c r="F4" s="1043" t="s">
        <v>4</v>
      </c>
      <c r="G4" s="1390"/>
      <c r="H4" s="1040" t="s">
        <v>312</v>
      </c>
      <c r="I4" s="1382"/>
      <c r="J4" s="1041" t="s">
        <v>2</v>
      </c>
      <c r="K4" s="1042" t="s">
        <v>3</v>
      </c>
      <c r="L4" s="1043" t="s">
        <v>4</v>
      </c>
      <c r="M4" s="1393"/>
      <c r="N4" s="900"/>
    </row>
    <row r="5" spans="1:14" s="795" customFormat="1" ht="20.25" customHeight="1">
      <c r="A5" s="900"/>
      <c r="B5" s="1044" t="s">
        <v>313</v>
      </c>
      <c r="C5" s="1045"/>
      <c r="D5" s="1046"/>
      <c r="E5" s="1047"/>
      <c r="F5" s="963"/>
      <c r="G5" s="1391"/>
      <c r="H5" s="1044" t="s">
        <v>313</v>
      </c>
      <c r="I5" s="1045"/>
      <c r="J5" s="1046"/>
      <c r="K5" s="1047"/>
      <c r="L5" s="963"/>
      <c r="M5" s="1394"/>
      <c r="N5" s="900"/>
    </row>
    <row r="6" spans="1:14" s="795" customFormat="1" ht="20.25" customHeight="1">
      <c r="A6" s="900"/>
      <c r="B6" s="1048" t="s">
        <v>5</v>
      </c>
      <c r="C6" s="1049" t="s">
        <v>6</v>
      </c>
      <c r="D6" s="909">
        <f>'★H17.09定時①（今回使わない）'!D6</f>
        <v>74300</v>
      </c>
      <c r="E6" s="910">
        <f>'★H17.09定時①（今回使わない）'!E6</f>
        <v>79774</v>
      </c>
      <c r="F6" s="988">
        <f>SUM(D6:E6)</f>
        <v>154074</v>
      </c>
      <c r="G6" s="1050">
        <f>'★H17.09定時①（今回使わない）'!G6</f>
        <v>-249</v>
      </c>
      <c r="H6" s="1048">
        <v>3</v>
      </c>
      <c r="I6" s="1049" t="s">
        <v>23</v>
      </c>
      <c r="J6" s="914">
        <f>'★H17.09定時①（今回使わない）'!D12</f>
        <v>12545</v>
      </c>
      <c r="K6" s="915">
        <f>'★H17.09定時①（今回使わない）'!E12</f>
        <v>12920</v>
      </c>
      <c r="L6" s="988">
        <f aca="true" t="shared" si="0" ref="L6:L27">SUM(J6:K6)</f>
        <v>25465</v>
      </c>
      <c r="M6" s="912">
        <f>'★H17.09定時①（今回使わない）'!G12</f>
        <v>83</v>
      </c>
      <c r="N6" s="918"/>
    </row>
    <row r="7" spans="1:14" s="795" customFormat="1" ht="20.25" customHeight="1">
      <c r="A7" s="900"/>
      <c r="B7" s="1051" t="s">
        <v>5</v>
      </c>
      <c r="C7" s="1052" t="s">
        <v>12</v>
      </c>
      <c r="D7" s="921">
        <f>'★H17.09定時①（今回使わない）'!D8</f>
        <v>10228</v>
      </c>
      <c r="E7" s="922">
        <f>'★H17.09定時①（今回使わない）'!E8</f>
        <v>10989</v>
      </c>
      <c r="F7" s="992">
        <f aca="true" t="shared" si="1" ref="F7:F13">SUM(D7:E7)</f>
        <v>21217</v>
      </c>
      <c r="G7" s="924">
        <f>'★H17.09定時①（今回使わない）'!G8</f>
        <v>6</v>
      </c>
      <c r="H7" s="1053">
        <v>3</v>
      </c>
      <c r="I7" s="1054" t="s">
        <v>404</v>
      </c>
      <c r="J7" s="996">
        <f>'★H17.09定時①（今回使わない）'!D13</f>
        <v>27709</v>
      </c>
      <c r="K7" s="997">
        <f>'★H17.09定時①（今回使わない）'!E13</f>
        <v>28963</v>
      </c>
      <c r="L7" s="998">
        <f t="shared" si="0"/>
        <v>56672</v>
      </c>
      <c r="M7" s="999">
        <f>'★H17.09定時①（今回使わない）'!G13</f>
        <v>224</v>
      </c>
      <c r="N7" s="918"/>
    </row>
    <row r="8" spans="1:14" s="795" customFormat="1" ht="20.25" customHeight="1">
      <c r="A8" s="900"/>
      <c r="B8" s="1053" t="s">
        <v>5</v>
      </c>
      <c r="C8" s="1054" t="s">
        <v>18</v>
      </c>
      <c r="D8" s="996">
        <f>'★H17.09定時①（今回使わない）'!D10</f>
        <v>12185</v>
      </c>
      <c r="E8" s="997">
        <f>'★H17.09定時①（今回使わない）'!E10</f>
        <v>13494</v>
      </c>
      <c r="F8" s="998">
        <f t="shared" si="1"/>
        <v>25679</v>
      </c>
      <c r="G8" s="999">
        <f>'★H17.09定時①（今回使わない）'!G10</f>
        <v>42</v>
      </c>
      <c r="H8" s="1048">
        <v>3</v>
      </c>
      <c r="I8" s="1049" t="s">
        <v>62</v>
      </c>
      <c r="J8" s="914">
        <f>'★H17.09定時①（今回使わない）'!D36</f>
        <v>5239</v>
      </c>
      <c r="K8" s="915">
        <f>'★H17.09定時①（今回使わない）'!E36</f>
        <v>5501</v>
      </c>
      <c r="L8" s="988">
        <f t="shared" si="0"/>
        <v>10740</v>
      </c>
      <c r="M8" s="912">
        <f>'★H17.09定時①（今回使わない）'!G36</f>
        <v>-5</v>
      </c>
      <c r="N8" s="918"/>
    </row>
    <row r="9" spans="1:14" s="795" customFormat="1" ht="20.25" customHeight="1">
      <c r="A9" s="900"/>
      <c r="B9" s="1055" t="s">
        <v>5</v>
      </c>
      <c r="C9" s="1056" t="s">
        <v>25</v>
      </c>
      <c r="D9" s="1057">
        <f>'★H17.09定時①（今回使わない）'!D15</f>
        <v>2748</v>
      </c>
      <c r="E9" s="1015">
        <f>'★H17.09定時①（今回使わない）'!E15</f>
        <v>3093</v>
      </c>
      <c r="F9" s="1058">
        <f t="shared" si="1"/>
        <v>5841</v>
      </c>
      <c r="G9" s="1059">
        <f>'★H17.09定時①（今回使わない）'!G15</f>
        <v>-18</v>
      </c>
      <c r="H9" s="1051">
        <v>3</v>
      </c>
      <c r="I9" s="1052" t="s">
        <v>63</v>
      </c>
      <c r="J9" s="921">
        <f>'★H17.09定時①（今回使わない）'!D37</f>
        <v>1672</v>
      </c>
      <c r="K9" s="922">
        <f>'★H17.09定時①（今回使わない）'!E37</f>
        <v>1880</v>
      </c>
      <c r="L9" s="992">
        <f t="shared" si="0"/>
        <v>3552</v>
      </c>
      <c r="M9" s="924">
        <f>'★H17.09定時①（今回使わない）'!G37</f>
        <v>-28</v>
      </c>
      <c r="N9" s="918"/>
    </row>
    <row r="10" spans="1:14" s="795" customFormat="1" ht="20.25" customHeight="1">
      <c r="A10" s="900"/>
      <c r="B10" s="1051" t="s">
        <v>5</v>
      </c>
      <c r="C10" s="1052" t="s">
        <v>26</v>
      </c>
      <c r="D10" s="921">
        <f>'★H17.09定時①（今回使わない）'!D16</f>
        <v>2398</v>
      </c>
      <c r="E10" s="922">
        <f>'★H17.09定時①（今回使わない）'!E16</f>
        <v>2597</v>
      </c>
      <c r="F10" s="992">
        <f t="shared" si="1"/>
        <v>4995</v>
      </c>
      <c r="G10" s="924">
        <f>'★H17.09定時①（今回使わない）'!G16</f>
        <v>0</v>
      </c>
      <c r="H10" s="1051">
        <v>3</v>
      </c>
      <c r="I10" s="1052" t="s">
        <v>65</v>
      </c>
      <c r="J10" s="921">
        <f>'★H17.09定時①（今回使わない）'!D38</f>
        <v>1686</v>
      </c>
      <c r="K10" s="922">
        <f>'★H17.09定時①（今回使わない）'!E38</f>
        <v>1896</v>
      </c>
      <c r="L10" s="992">
        <f t="shared" si="0"/>
        <v>3582</v>
      </c>
      <c r="M10" s="924">
        <f>'★H17.09定時①（今回使わない）'!G38</f>
        <v>-4</v>
      </c>
      <c r="N10" s="918"/>
    </row>
    <row r="11" spans="1:14" s="795" customFormat="1" ht="20.25" customHeight="1">
      <c r="A11" s="900"/>
      <c r="B11" s="1051" t="s">
        <v>5</v>
      </c>
      <c r="C11" s="1052" t="s">
        <v>27</v>
      </c>
      <c r="D11" s="921">
        <f>'★H17.09定時①（今回使わない）'!D17</f>
        <v>492</v>
      </c>
      <c r="E11" s="922">
        <f>'★H17.09定時①（今回使わない）'!E17</f>
        <v>543</v>
      </c>
      <c r="F11" s="992">
        <f t="shared" si="1"/>
        <v>1035</v>
      </c>
      <c r="G11" s="924">
        <f>'★H17.09定時①（今回使わない）'!G17</f>
        <v>-13</v>
      </c>
      <c r="H11" s="1051">
        <v>3</v>
      </c>
      <c r="I11" s="1052" t="s">
        <v>67</v>
      </c>
      <c r="J11" s="921">
        <f>'★H17.09定時①（今回使わない）'!D39</f>
        <v>681</v>
      </c>
      <c r="K11" s="922">
        <f>'★H17.09定時①（今回使わない）'!E39</f>
        <v>774</v>
      </c>
      <c r="L11" s="992">
        <f t="shared" si="0"/>
        <v>1455</v>
      </c>
      <c r="M11" s="924">
        <f>'★H17.09定時①（今回使わない）'!G39</f>
        <v>1</v>
      </c>
      <c r="N11" s="918"/>
    </row>
    <row r="12" spans="1:14" s="795" customFormat="1" ht="20.25" customHeight="1">
      <c r="A12" s="900"/>
      <c r="B12" s="1051" t="s">
        <v>5</v>
      </c>
      <c r="C12" s="1052" t="s">
        <v>28</v>
      </c>
      <c r="D12" s="921">
        <f>'★H17.09定時①（今回使わない）'!D18</f>
        <v>3652</v>
      </c>
      <c r="E12" s="922">
        <f>'★H17.09定時①（今回使わない）'!E18</f>
        <v>3968</v>
      </c>
      <c r="F12" s="992">
        <f t="shared" si="1"/>
        <v>7620</v>
      </c>
      <c r="G12" s="924">
        <f>'★H17.09定時①（今回使わない）'!G18</f>
        <v>12</v>
      </c>
      <c r="H12" s="1051">
        <v>3</v>
      </c>
      <c r="I12" s="1052" t="s">
        <v>69</v>
      </c>
      <c r="J12" s="921">
        <f>'★H17.09定時①（今回使わない）'!D40</f>
        <v>3001</v>
      </c>
      <c r="K12" s="922">
        <f>'★H17.09定時①（今回使わない）'!E40</f>
        <v>3344</v>
      </c>
      <c r="L12" s="992">
        <f t="shared" si="0"/>
        <v>6345</v>
      </c>
      <c r="M12" s="924">
        <f>'★H17.09定時①（今回使わない）'!G40</f>
        <v>-38</v>
      </c>
      <c r="N12" s="918"/>
    </row>
    <row r="13" spans="1:14" s="795" customFormat="1" ht="20.25" customHeight="1">
      <c r="A13" s="900"/>
      <c r="B13" s="1060">
        <v>1</v>
      </c>
      <c r="C13" s="1054" t="s">
        <v>30</v>
      </c>
      <c r="D13" s="1061">
        <f>'★H17.09定時①（今回使わない）'!D19</f>
        <v>619</v>
      </c>
      <c r="E13" s="1062">
        <f>'★H17.09定時①（今回使わない）'!E19</f>
        <v>644</v>
      </c>
      <c r="F13" s="998">
        <f t="shared" si="1"/>
        <v>1263</v>
      </c>
      <c r="G13" s="1063">
        <f>'★H17.09定時①（今回使わない）'!G19</f>
        <v>12</v>
      </c>
      <c r="H13" s="1053">
        <v>3</v>
      </c>
      <c r="I13" s="1054" t="s">
        <v>71</v>
      </c>
      <c r="J13" s="996">
        <f>'★H17.09定時①（今回使わない）'!D41</f>
        <v>4151</v>
      </c>
      <c r="K13" s="997">
        <f>'★H17.09定時①（今回使わない）'!E41</f>
        <v>4424</v>
      </c>
      <c r="L13" s="998">
        <f t="shared" si="0"/>
        <v>8575</v>
      </c>
      <c r="M13" s="999">
        <f>'★H17.09定時①（今回使わない）'!G41</f>
        <v>-42</v>
      </c>
      <c r="N13" s="918"/>
    </row>
    <row r="14" spans="1:14" s="795" customFormat="1" ht="20.25" customHeight="1">
      <c r="A14" s="900"/>
      <c r="B14" s="1064"/>
      <c r="C14" s="1065" t="s">
        <v>309</v>
      </c>
      <c r="D14" s="1066">
        <f>SUM(D6:D13)</f>
        <v>106622</v>
      </c>
      <c r="E14" s="1067">
        <f>SUM(E6:E13)</f>
        <v>115102</v>
      </c>
      <c r="F14" s="1068">
        <f>SUM(F6:F13)</f>
        <v>221724</v>
      </c>
      <c r="G14" s="1069">
        <f>SUM(G6:G13)</f>
        <v>-208</v>
      </c>
      <c r="H14" s="1048">
        <v>3</v>
      </c>
      <c r="I14" s="1049" t="s">
        <v>7</v>
      </c>
      <c r="J14" s="914">
        <f>'★H17.09定時①（今回使わない）'!J6</f>
        <v>15470</v>
      </c>
      <c r="K14" s="915">
        <f>'★H17.09定時①（今回使わない）'!K6</f>
        <v>15621</v>
      </c>
      <c r="L14" s="988">
        <f t="shared" si="0"/>
        <v>31091</v>
      </c>
      <c r="M14" s="912">
        <f>'★H17.09定時①（今回使わない）'!M6</f>
        <v>100</v>
      </c>
      <c r="N14" s="918"/>
    </row>
    <row r="15" spans="1:14" s="795" customFormat="1" ht="20.25" customHeight="1">
      <c r="A15" s="900"/>
      <c r="B15" s="1048">
        <v>2</v>
      </c>
      <c r="C15" s="1049" t="s">
        <v>9</v>
      </c>
      <c r="D15" s="914">
        <f>'★H17.09定時①（今回使わない）'!D7</f>
        <v>20694</v>
      </c>
      <c r="E15" s="915">
        <f>'★H17.09定時①（今回使わない）'!E7</f>
        <v>21896</v>
      </c>
      <c r="F15" s="988">
        <f>SUM(D15:E15)</f>
        <v>42590</v>
      </c>
      <c r="G15" s="912">
        <f>'★H17.09定時①（今回使わない）'!G7</f>
        <v>-80</v>
      </c>
      <c r="H15" s="1051">
        <v>3</v>
      </c>
      <c r="I15" s="1052" t="s">
        <v>10</v>
      </c>
      <c r="J15" s="921">
        <f>'★H17.09定時①（今回使わない）'!J7</f>
        <v>7611</v>
      </c>
      <c r="K15" s="922">
        <f>'★H17.09定時①（今回使わない）'!K7</f>
        <v>7839</v>
      </c>
      <c r="L15" s="992">
        <f t="shared" si="0"/>
        <v>15450</v>
      </c>
      <c r="M15" s="924">
        <f>'★H17.09定時①（今回使わない）'!M7</f>
        <v>130</v>
      </c>
      <c r="N15" s="918"/>
    </row>
    <row r="16" spans="1:14" s="795" customFormat="1" ht="20.25" customHeight="1">
      <c r="A16" s="900"/>
      <c r="B16" s="1051">
        <v>2</v>
      </c>
      <c r="C16" s="1052" t="s">
        <v>15</v>
      </c>
      <c r="D16" s="921">
        <f>'★H17.09定時①（今回使わない）'!D9</f>
        <v>12824</v>
      </c>
      <c r="E16" s="922">
        <f>'★H17.09定時①（今回使わない）'!E9</f>
        <v>13481</v>
      </c>
      <c r="F16" s="992">
        <f>SUM(D16:E16)</f>
        <v>26305</v>
      </c>
      <c r="G16" s="924">
        <f>'★H17.09定時①（今回使わない）'!G9</f>
        <v>-169</v>
      </c>
      <c r="H16" s="1051">
        <v>3</v>
      </c>
      <c r="I16" s="1052" t="s">
        <v>13</v>
      </c>
      <c r="J16" s="921">
        <f>'★H17.09定時①（今回使わない）'!J8</f>
        <v>3926</v>
      </c>
      <c r="K16" s="922">
        <f>'★H17.09定時①（今回使わない）'!K8</f>
        <v>3872</v>
      </c>
      <c r="L16" s="992">
        <f t="shared" si="0"/>
        <v>7798</v>
      </c>
      <c r="M16" s="924">
        <f>'★H17.09定時①（今回使わない）'!M8</f>
        <v>68</v>
      </c>
      <c r="N16" s="918"/>
    </row>
    <row r="17" spans="1:14" s="795" customFormat="1" ht="20.25" customHeight="1">
      <c r="A17" s="942"/>
      <c r="B17" s="1053">
        <v>2</v>
      </c>
      <c r="C17" s="1054" t="s">
        <v>21</v>
      </c>
      <c r="D17" s="996">
        <f>'★H17.09定時①（今回使わない）'!D11</f>
        <v>12404</v>
      </c>
      <c r="E17" s="997">
        <f>'★H17.09定時①（今回使わない）'!E11</f>
        <v>13278</v>
      </c>
      <c r="F17" s="998">
        <f aca="true" t="shared" si="2" ref="F17:F40">SUM(D17:E17)</f>
        <v>25682</v>
      </c>
      <c r="G17" s="999">
        <f>'★H17.09定時①（今回使わない）'!G11</f>
        <v>-64</v>
      </c>
      <c r="H17" s="1051">
        <v>3</v>
      </c>
      <c r="I17" s="1052" t="s">
        <v>16</v>
      </c>
      <c r="J17" s="921">
        <f>'★H17.09定時①（今回使わない）'!J9</f>
        <v>6416</v>
      </c>
      <c r="K17" s="922">
        <f>'★H17.09定時①（今回使わない）'!K9</f>
        <v>6185</v>
      </c>
      <c r="L17" s="992">
        <f t="shared" si="0"/>
        <v>12601</v>
      </c>
      <c r="M17" s="924">
        <f>'★H17.09定時①（今回使わない）'!M9</f>
        <v>23</v>
      </c>
      <c r="N17" s="943"/>
    </row>
    <row r="18" spans="1:14" s="795" customFormat="1" ht="20.25" customHeight="1">
      <c r="A18" s="900"/>
      <c r="B18" s="1048">
        <v>2</v>
      </c>
      <c r="C18" s="1049" t="s">
        <v>34</v>
      </c>
      <c r="D18" s="914">
        <f>'★H17.09定時①（今回使わない）'!D21</f>
        <v>10271</v>
      </c>
      <c r="E18" s="915">
        <f>'★H17.09定時①（今回使わない）'!E21</f>
        <v>11157</v>
      </c>
      <c r="F18" s="988">
        <f t="shared" si="2"/>
        <v>21428</v>
      </c>
      <c r="G18" s="912">
        <f>'★H17.09定時①（今回使わない）'!G21</f>
        <v>94</v>
      </c>
      <c r="H18" s="1053">
        <v>3</v>
      </c>
      <c r="I18" s="1054" t="s">
        <v>19</v>
      </c>
      <c r="J18" s="996">
        <f>'★H17.09定時①（今回使わない）'!J10</f>
        <v>6321</v>
      </c>
      <c r="K18" s="997">
        <f>'★H17.09定時①（今回使わない）'!K10</f>
        <v>6547</v>
      </c>
      <c r="L18" s="998">
        <f t="shared" si="0"/>
        <v>12868</v>
      </c>
      <c r="M18" s="999">
        <f>'★H17.09定時①（今回使わない）'!M10</f>
        <v>45</v>
      </c>
      <c r="N18" s="918"/>
    </row>
    <row r="19" spans="1:14" s="795" customFormat="1" ht="20.25" customHeight="1">
      <c r="A19" s="900"/>
      <c r="B19" s="1051">
        <v>2</v>
      </c>
      <c r="C19" s="1052" t="s">
        <v>36</v>
      </c>
      <c r="D19" s="921">
        <f>'★H17.09定時①（今回使わない）'!D22</f>
        <v>4716</v>
      </c>
      <c r="E19" s="922">
        <f>'★H17.09定時①（今回使わない）'!E22</f>
        <v>5166</v>
      </c>
      <c r="F19" s="992">
        <f t="shared" si="2"/>
        <v>9882</v>
      </c>
      <c r="G19" s="924">
        <f>'★H17.09定時①（今回使わない）'!G22</f>
        <v>30</v>
      </c>
      <c r="H19" s="1055">
        <v>3</v>
      </c>
      <c r="I19" s="1070" t="s">
        <v>31</v>
      </c>
      <c r="J19" s="1057">
        <f>'★H17.09定時①（今回使わない）'!J12</f>
        <v>5195</v>
      </c>
      <c r="K19" s="1015">
        <f>'★H17.09定時①（今回使わない）'!K12</f>
        <v>5433</v>
      </c>
      <c r="L19" s="1058">
        <f t="shared" si="0"/>
        <v>10628</v>
      </c>
      <c r="M19" s="1059">
        <f>'★H17.09定時①（今回使わない）'!M12</f>
        <v>71</v>
      </c>
      <c r="N19" s="918"/>
    </row>
    <row r="20" spans="1:14" s="795" customFormat="1" ht="20.25" customHeight="1">
      <c r="A20" s="900"/>
      <c r="B20" s="1051">
        <v>2</v>
      </c>
      <c r="C20" s="1052" t="s">
        <v>38</v>
      </c>
      <c r="D20" s="921">
        <f>'★H17.09定時①（今回使わない）'!D23</f>
        <v>4300</v>
      </c>
      <c r="E20" s="922">
        <f>'★H17.09定時①（今回使わない）'!E23</f>
        <v>4759</v>
      </c>
      <c r="F20" s="992">
        <f t="shared" si="2"/>
        <v>9059</v>
      </c>
      <c r="G20" s="924">
        <f>'★H17.09定時①（今回使わない）'!G23</f>
        <v>-18</v>
      </c>
      <c r="H20" s="1051">
        <v>3</v>
      </c>
      <c r="I20" s="1052" t="s">
        <v>33</v>
      </c>
      <c r="J20" s="921">
        <f>'★H17.09定時①（今回使わない）'!J13</f>
        <v>2008</v>
      </c>
      <c r="K20" s="922">
        <f>'★H17.09定時①（今回使わない）'!K13</f>
        <v>2103</v>
      </c>
      <c r="L20" s="992">
        <f t="shared" si="0"/>
        <v>4111</v>
      </c>
      <c r="M20" s="924">
        <f>'★H17.09定時①（今回使わない）'!M13</f>
        <v>4</v>
      </c>
      <c r="N20" s="918"/>
    </row>
    <row r="21" spans="1:14" s="795" customFormat="1" ht="20.25" customHeight="1">
      <c r="A21" s="900"/>
      <c r="B21" s="1051">
        <v>2</v>
      </c>
      <c r="C21" s="1052" t="s">
        <v>40</v>
      </c>
      <c r="D21" s="921">
        <f>'★H17.09定時①（今回使わない）'!D24</f>
        <v>3353</v>
      </c>
      <c r="E21" s="922">
        <f>'★H17.09定時①（今回使わない）'!E24</f>
        <v>3612</v>
      </c>
      <c r="F21" s="992">
        <f t="shared" si="2"/>
        <v>6965</v>
      </c>
      <c r="G21" s="924">
        <f>'★H17.09定時①（今回使わない）'!G24</f>
        <v>13</v>
      </c>
      <c r="H21" s="1051">
        <v>3</v>
      </c>
      <c r="I21" s="1052" t="s">
        <v>35</v>
      </c>
      <c r="J21" s="921">
        <f>'★H17.09定時①（今回使わない）'!J14</f>
        <v>2849</v>
      </c>
      <c r="K21" s="922">
        <f>'★H17.09定時①（今回使わない）'!K14</f>
        <v>3059</v>
      </c>
      <c r="L21" s="992">
        <f t="shared" si="0"/>
        <v>5908</v>
      </c>
      <c r="M21" s="924">
        <f>'★H17.09定時①（今回使わない）'!M14</f>
        <v>27</v>
      </c>
      <c r="N21" s="918"/>
    </row>
    <row r="22" spans="1:14" s="795" customFormat="1" ht="20.25" customHeight="1">
      <c r="A22" s="900"/>
      <c r="B22" s="1051">
        <v>2</v>
      </c>
      <c r="C22" s="1052" t="s">
        <v>42</v>
      </c>
      <c r="D22" s="921">
        <f>'★H17.09定時①（今回使わない）'!D25</f>
        <v>1884</v>
      </c>
      <c r="E22" s="922">
        <f>'★H17.09定時①（今回使わない）'!E25</f>
        <v>1972</v>
      </c>
      <c r="F22" s="992">
        <f t="shared" si="2"/>
        <v>3856</v>
      </c>
      <c r="G22" s="924">
        <f>'★H17.09定時①（今回使わない）'!G25</f>
        <v>22</v>
      </c>
      <c r="H22" s="1051">
        <v>3</v>
      </c>
      <c r="I22" s="1052" t="s">
        <v>37</v>
      </c>
      <c r="J22" s="921">
        <f>'★H17.09定時①（今回使わない）'!J15</f>
        <v>3892</v>
      </c>
      <c r="K22" s="922">
        <f>'★H17.09定時①（今回使わない）'!K15</f>
        <v>4123</v>
      </c>
      <c r="L22" s="992">
        <f t="shared" si="0"/>
        <v>8015</v>
      </c>
      <c r="M22" s="924">
        <f>'★H17.09定時①（今回使わない）'!M15</f>
        <v>-2</v>
      </c>
      <c r="N22" s="918"/>
    </row>
    <row r="23" spans="1:14" s="795" customFormat="1" ht="20.25" customHeight="1">
      <c r="A23" s="900"/>
      <c r="B23" s="1051">
        <v>2</v>
      </c>
      <c r="C23" s="1052" t="s">
        <v>44</v>
      </c>
      <c r="D23" s="921">
        <f>'★H17.09定時①（今回使わない）'!D26</f>
        <v>2197</v>
      </c>
      <c r="E23" s="922">
        <f>'★H17.09定時①（今回使わない）'!E26</f>
        <v>2311</v>
      </c>
      <c r="F23" s="992">
        <f t="shared" si="2"/>
        <v>4508</v>
      </c>
      <c r="G23" s="924">
        <f>'★H17.09定時①（今回使わない）'!G26</f>
        <v>-4</v>
      </c>
      <c r="H23" s="1051">
        <v>3</v>
      </c>
      <c r="I23" s="1052" t="s">
        <v>39</v>
      </c>
      <c r="J23" s="921">
        <f>'★H17.09定時①（今回使わない）'!J16</f>
        <v>3839</v>
      </c>
      <c r="K23" s="922">
        <f>'★H17.09定時①（今回使わない）'!K16</f>
        <v>4047</v>
      </c>
      <c r="L23" s="992">
        <f t="shared" si="0"/>
        <v>7886</v>
      </c>
      <c r="M23" s="924">
        <f>'★H17.09定時①（今回使わない）'!M16</f>
        <v>66</v>
      </c>
      <c r="N23" s="918"/>
    </row>
    <row r="24" spans="1:14" s="795" customFormat="1" ht="20.25" customHeight="1">
      <c r="A24" s="900"/>
      <c r="B24" s="1051">
        <v>2</v>
      </c>
      <c r="C24" s="1052" t="s">
        <v>46</v>
      </c>
      <c r="D24" s="921">
        <f>'★H17.09定時①（今回使わない）'!D27</f>
        <v>244</v>
      </c>
      <c r="E24" s="922">
        <f>'★H17.09定時①（今回使わない）'!E27</f>
        <v>266</v>
      </c>
      <c r="F24" s="992">
        <f t="shared" si="2"/>
        <v>510</v>
      </c>
      <c r="G24" s="924">
        <f>'★H17.09定時①（今回使わない）'!G27</f>
        <v>-10</v>
      </c>
      <c r="H24" s="1051">
        <v>3</v>
      </c>
      <c r="I24" s="1052" t="s">
        <v>41</v>
      </c>
      <c r="J24" s="921">
        <f>'★H17.09定時①（今回使わない）'!J17</f>
        <v>1928</v>
      </c>
      <c r="K24" s="922">
        <f>'★H17.09定時①（今回使わない）'!K17</f>
        <v>2035</v>
      </c>
      <c r="L24" s="992">
        <f t="shared" si="0"/>
        <v>3963</v>
      </c>
      <c r="M24" s="924">
        <f>'★H17.09定時①（今回使わない）'!M17</f>
        <v>16</v>
      </c>
      <c r="N24" s="918"/>
    </row>
    <row r="25" spans="1:14" s="795" customFormat="1" ht="20.25" customHeight="1">
      <c r="A25" s="900"/>
      <c r="B25" s="1053">
        <v>2</v>
      </c>
      <c r="C25" s="1054" t="s">
        <v>48</v>
      </c>
      <c r="D25" s="996">
        <f>'★H17.09定時①（今回使わない）'!D28</f>
        <v>1391</v>
      </c>
      <c r="E25" s="997">
        <f>'★H17.09定時①（今回使わない）'!E28</f>
        <v>1476</v>
      </c>
      <c r="F25" s="998">
        <f t="shared" si="2"/>
        <v>2867</v>
      </c>
      <c r="G25" s="999">
        <f>'★H17.09定時①（今回使わない）'!G28</f>
        <v>-7</v>
      </c>
      <c r="H25" s="1051">
        <v>3</v>
      </c>
      <c r="I25" s="1052" t="s">
        <v>43</v>
      </c>
      <c r="J25" s="921">
        <f>'★H17.09定時①（今回使わない）'!J18</f>
        <v>2391</v>
      </c>
      <c r="K25" s="922">
        <f>'★H17.09定時①（今回使わない）'!K18</f>
        <v>2600</v>
      </c>
      <c r="L25" s="992">
        <f t="shared" si="0"/>
        <v>4991</v>
      </c>
      <c r="M25" s="924">
        <f>'★H17.09定時①（今回使わない）'!M18</f>
        <v>0</v>
      </c>
      <c r="N25" s="918"/>
    </row>
    <row r="26" spans="1:14" s="795" customFormat="1" ht="20.25" customHeight="1">
      <c r="A26" s="900"/>
      <c r="B26" s="1048">
        <v>2</v>
      </c>
      <c r="C26" s="1049" t="s">
        <v>52</v>
      </c>
      <c r="D26" s="914">
        <f>'★H17.09定時①（今回使わない）'!D30</f>
        <v>674</v>
      </c>
      <c r="E26" s="915">
        <f>'★H17.09定時①（今回使わない）'!E30</f>
        <v>670</v>
      </c>
      <c r="F26" s="988">
        <f t="shared" si="2"/>
        <v>1344</v>
      </c>
      <c r="G26" s="912">
        <f>'★H17.09定時①（今回使わない）'!G30</f>
        <v>3</v>
      </c>
      <c r="H26" s="1051">
        <v>3</v>
      </c>
      <c r="I26" s="1052" t="s">
        <v>45</v>
      </c>
      <c r="J26" s="921">
        <f>'★H17.09定時①（今回使わない）'!J19</f>
        <v>1755</v>
      </c>
      <c r="K26" s="922">
        <f>'★H17.09定時①（今回使わない）'!K19</f>
        <v>1865</v>
      </c>
      <c r="L26" s="992">
        <f t="shared" si="0"/>
        <v>3620</v>
      </c>
      <c r="M26" s="924">
        <f>'★H17.09定時①（今回使わない）'!M19</f>
        <v>0</v>
      </c>
      <c r="N26" s="918"/>
    </row>
    <row r="27" spans="1:14" s="795" customFormat="1" ht="20.25" customHeight="1">
      <c r="A27" s="900"/>
      <c r="B27" s="1051">
        <v>2</v>
      </c>
      <c r="C27" s="1052" t="s">
        <v>54</v>
      </c>
      <c r="D27" s="921">
        <f>'★H17.09定時①（今回使わない）'!D31</f>
        <v>1645</v>
      </c>
      <c r="E27" s="922">
        <f>'★H17.09定時①（今回使わない）'!E31</f>
        <v>1757</v>
      </c>
      <c r="F27" s="992">
        <f t="shared" si="2"/>
        <v>3402</v>
      </c>
      <c r="G27" s="924">
        <f>'★H17.09定時①（今回使わない）'!G31</f>
        <v>-2</v>
      </c>
      <c r="H27" s="1053">
        <v>3</v>
      </c>
      <c r="I27" s="1054" t="s">
        <v>47</v>
      </c>
      <c r="J27" s="996">
        <f>'★H17.09定時①（今回使わない）'!J20</f>
        <v>1419</v>
      </c>
      <c r="K27" s="997">
        <f>'★H17.09定時①（今回使わない）'!K20</f>
        <v>1412</v>
      </c>
      <c r="L27" s="998">
        <f t="shared" si="0"/>
        <v>2831</v>
      </c>
      <c r="M27" s="999">
        <f>'★H17.09定時①（今回使わない）'!M20</f>
        <v>16</v>
      </c>
      <c r="N27" s="918"/>
    </row>
    <row r="28" spans="1:14" s="795" customFormat="1" ht="20.25" customHeight="1">
      <c r="A28" s="900"/>
      <c r="B28" s="1051">
        <v>2</v>
      </c>
      <c r="C28" s="1052" t="s">
        <v>56</v>
      </c>
      <c r="D28" s="921">
        <f>'★H17.09定時①（今回使わない）'!D32</f>
        <v>4307</v>
      </c>
      <c r="E28" s="922">
        <f>'★H17.09定時①（今回使わない）'!E32</f>
        <v>4523</v>
      </c>
      <c r="F28" s="992">
        <f t="shared" si="2"/>
        <v>8830</v>
      </c>
      <c r="G28" s="924">
        <f>'★H17.09定時①（今回使わない）'!G32</f>
        <v>2</v>
      </c>
      <c r="H28" s="1071"/>
      <c r="I28" s="1065" t="s">
        <v>308</v>
      </c>
      <c r="J28" s="1072">
        <f>SUM(J6:J27)</f>
        <v>121704</v>
      </c>
      <c r="K28" s="1073">
        <f>SUM(K6:K27)</f>
        <v>126443</v>
      </c>
      <c r="L28" s="1074">
        <f>SUM(L6:L27)</f>
        <v>248147</v>
      </c>
      <c r="M28" s="1075">
        <f>SUM(M6:M27)</f>
        <v>755</v>
      </c>
      <c r="N28" s="918"/>
    </row>
    <row r="29" spans="1:14" s="795" customFormat="1" ht="20.25" customHeight="1">
      <c r="A29" s="900"/>
      <c r="B29" s="1051">
        <v>2</v>
      </c>
      <c r="C29" s="1052" t="s">
        <v>58</v>
      </c>
      <c r="D29" s="921">
        <f>'★H17.09定時①（今回使わない）'!D33</f>
        <v>1559</v>
      </c>
      <c r="E29" s="922">
        <f>'★H17.09定時①（今回使わない）'!E33</f>
        <v>1724</v>
      </c>
      <c r="F29" s="992">
        <f t="shared" si="2"/>
        <v>3283</v>
      </c>
      <c r="G29" s="924">
        <f>'★H17.09定時①（今回使わない）'!G33</f>
        <v>-15</v>
      </c>
      <c r="H29" s="1076"/>
      <c r="I29" s="1077" t="s">
        <v>304</v>
      </c>
      <c r="J29" s="1078">
        <f>SUM(D6:D8,D15:D17,J6:J7)</f>
        <v>182889</v>
      </c>
      <c r="K29" s="1079">
        <f>SUM(E6:E8,E15:E17,K6:K7)</f>
        <v>194795</v>
      </c>
      <c r="L29" s="1080">
        <f>SUM(F6:F8,F15:F17,L6:L7)</f>
        <v>377684</v>
      </c>
      <c r="M29" s="1081">
        <f>SUM(G6:G8,G15:G17,M6:M7)</f>
        <v>-207</v>
      </c>
      <c r="N29" s="918"/>
    </row>
    <row r="30" spans="1:14" s="795" customFormat="1" ht="20.25" customHeight="1">
      <c r="A30" s="900"/>
      <c r="B30" s="1053">
        <v>2</v>
      </c>
      <c r="C30" s="1054" t="s">
        <v>60</v>
      </c>
      <c r="D30" s="996">
        <f>'★H17.09定時①（今回使わない）'!D34</f>
        <v>2093</v>
      </c>
      <c r="E30" s="997">
        <f>'★H17.09定時①（今回使わない）'!E34</f>
        <v>2381</v>
      </c>
      <c r="F30" s="998">
        <f t="shared" si="2"/>
        <v>4474</v>
      </c>
      <c r="G30" s="999">
        <f>'★H17.09定時①（今回使わない）'!G34</f>
        <v>12</v>
      </c>
      <c r="H30" s="1076"/>
      <c r="I30" s="1082" t="s">
        <v>305</v>
      </c>
      <c r="J30" s="1078">
        <f>SUM(D9:D13,D18:D40,J8:J27)</f>
        <v>161124</v>
      </c>
      <c r="K30" s="1079">
        <f>SUM(E9:E13,E18:E40,K8:K27)</f>
        <v>169026</v>
      </c>
      <c r="L30" s="1080">
        <f>SUM(F9:F13,F18:F40,L8:L27)</f>
        <v>330150</v>
      </c>
      <c r="M30" s="1081">
        <f>SUM(G9:G13,G18:G40,M8:M27)</f>
        <v>763</v>
      </c>
      <c r="N30" s="918"/>
    </row>
    <row r="31" spans="1:14" s="795" customFormat="1" ht="20.25" customHeight="1">
      <c r="A31" s="900"/>
      <c r="B31" s="1048">
        <v>2</v>
      </c>
      <c r="C31" s="1049" t="s">
        <v>51</v>
      </c>
      <c r="D31" s="914">
        <f>'★H17.09定時①（今回使わない）'!J22</f>
        <v>907</v>
      </c>
      <c r="E31" s="915">
        <f>'★H17.09定時①（今回使わない）'!K22</f>
        <v>909</v>
      </c>
      <c r="F31" s="988">
        <f t="shared" si="2"/>
        <v>1816</v>
      </c>
      <c r="G31" s="912">
        <f>'★H17.09定時①（今回使わない）'!M22</f>
        <v>-7</v>
      </c>
      <c r="H31" s="1071"/>
      <c r="I31" s="1083" t="s">
        <v>306</v>
      </c>
      <c r="J31" s="1072">
        <f>SUM(J29:J30)</f>
        <v>344013</v>
      </c>
      <c r="K31" s="1073">
        <f>SUM(K29:K30)</f>
        <v>363821</v>
      </c>
      <c r="L31" s="1074">
        <f>SUM(L29:L30)</f>
        <v>707834</v>
      </c>
      <c r="M31" s="1075">
        <f>SUM(M29:M30)</f>
        <v>556</v>
      </c>
      <c r="N31" s="918"/>
    </row>
    <row r="32" spans="1:14" s="795" customFormat="1" ht="20.25" customHeight="1">
      <c r="A32" s="900"/>
      <c r="B32" s="1051">
        <v>2</v>
      </c>
      <c r="C32" s="1052" t="s">
        <v>53</v>
      </c>
      <c r="D32" s="921">
        <f>'★H17.09定時①（今回使わない）'!J23</f>
        <v>837</v>
      </c>
      <c r="E32" s="922">
        <f>'★H17.09定時①（今回使わない）'!K23</f>
        <v>874</v>
      </c>
      <c r="F32" s="992">
        <f t="shared" si="2"/>
        <v>1711</v>
      </c>
      <c r="G32" s="924">
        <f>'★H17.09定時①（今回使わない）'!M23</f>
        <v>-1</v>
      </c>
      <c r="H32" s="1384" t="s">
        <v>301</v>
      </c>
      <c r="I32" s="1385"/>
      <c r="J32" s="1084">
        <f>J31-'★★（コピー）前回定時'!J35</f>
        <v>298</v>
      </c>
      <c r="K32" s="1085">
        <f>K31-'★★（コピー）前回定時'!K35</f>
        <v>258</v>
      </c>
      <c r="L32" s="1086">
        <f>L31-'★★（コピー）前回定時'!L35</f>
        <v>556</v>
      </c>
      <c r="M32" s="1087" t="s">
        <v>0</v>
      </c>
      <c r="N32" s="918"/>
    </row>
    <row r="33" spans="1:14" s="795" customFormat="1" ht="20.25" customHeight="1">
      <c r="A33" s="900"/>
      <c r="B33" s="1051">
        <v>2</v>
      </c>
      <c r="C33" s="1052" t="s">
        <v>55</v>
      </c>
      <c r="D33" s="921">
        <f>'★H17.09定時①（今回使わない）'!J24</f>
        <v>1860</v>
      </c>
      <c r="E33" s="922">
        <f>'★H17.09定時①（今回使わない）'!K24</f>
        <v>1927</v>
      </c>
      <c r="F33" s="992">
        <f t="shared" si="2"/>
        <v>3787</v>
      </c>
      <c r="G33" s="924">
        <f>'★H17.09定時①（今回使わない）'!M24</f>
        <v>-7</v>
      </c>
      <c r="H33" s="943"/>
      <c r="I33" s="1088"/>
      <c r="J33" s="1089"/>
      <c r="K33" s="1089"/>
      <c r="L33" s="1089"/>
      <c r="M33" s="1090"/>
      <c r="N33" s="918"/>
    </row>
    <row r="34" spans="1:14" s="795" customFormat="1" ht="20.25" customHeight="1">
      <c r="A34" s="900"/>
      <c r="B34" s="1051">
        <v>2</v>
      </c>
      <c r="C34" s="1052" t="s">
        <v>57</v>
      </c>
      <c r="D34" s="921">
        <f>'★H17.09定時①（今回使わない）'!J25</f>
        <v>3523</v>
      </c>
      <c r="E34" s="922">
        <f>'★H17.09定時①（今回使わない）'!K25</f>
        <v>3162</v>
      </c>
      <c r="F34" s="992">
        <f t="shared" si="2"/>
        <v>6685</v>
      </c>
      <c r="G34" s="924">
        <f>'★H17.09定時①（今回使わない）'!M25</f>
        <v>100</v>
      </c>
      <c r="H34" s="1091"/>
      <c r="I34" s="1092" t="s">
        <v>350</v>
      </c>
      <c r="J34" s="1093" t="s">
        <v>239</v>
      </c>
      <c r="K34" s="1094" t="s">
        <v>240</v>
      </c>
      <c r="L34" s="1095" t="s">
        <v>241</v>
      </c>
      <c r="M34" s="1096" t="s">
        <v>301</v>
      </c>
      <c r="N34" s="918"/>
    </row>
    <row r="35" spans="1:14" s="795" customFormat="1" ht="20.25" customHeight="1">
      <c r="A35" s="900"/>
      <c r="B35" s="1051">
        <v>2</v>
      </c>
      <c r="C35" s="1052" t="s">
        <v>59</v>
      </c>
      <c r="D35" s="921">
        <f>'★H17.09定時①（今回使わない）'!J26</f>
        <v>2347</v>
      </c>
      <c r="E35" s="922">
        <f>'★H17.09定時①（今回使わない）'!K26</f>
        <v>2413</v>
      </c>
      <c r="F35" s="992">
        <f t="shared" si="2"/>
        <v>4760</v>
      </c>
      <c r="G35" s="924">
        <f>'★H17.09定時①（今回使わない）'!M26</f>
        <v>7</v>
      </c>
      <c r="H35" s="1091"/>
      <c r="I35" s="1097" t="s">
        <v>309</v>
      </c>
      <c r="J35" s="1098">
        <f>D14</f>
        <v>106622</v>
      </c>
      <c r="K35" s="1099">
        <f>E14</f>
        <v>115102</v>
      </c>
      <c r="L35" s="1100">
        <f>F14</f>
        <v>221724</v>
      </c>
      <c r="M35" s="1101">
        <f>G14</f>
        <v>-208</v>
      </c>
      <c r="N35" s="918"/>
    </row>
    <row r="36" spans="1:14" s="795" customFormat="1" ht="20.25" customHeight="1">
      <c r="A36" s="900"/>
      <c r="B36" s="1051">
        <v>2</v>
      </c>
      <c r="C36" s="1052" t="s">
        <v>449</v>
      </c>
      <c r="D36" s="921">
        <f>'★H17.09定時①（今回使わない）'!J27</f>
        <v>1200</v>
      </c>
      <c r="E36" s="922">
        <f>'★H17.09定時①（今回使わない）'!K27</f>
        <v>1281</v>
      </c>
      <c r="F36" s="992">
        <f t="shared" si="2"/>
        <v>2481</v>
      </c>
      <c r="G36" s="924">
        <f>'★H17.09定時①（今回使わない）'!M27</f>
        <v>11</v>
      </c>
      <c r="H36" s="1091"/>
      <c r="I36" s="1102" t="s">
        <v>307</v>
      </c>
      <c r="J36" s="1103">
        <f>D41</f>
        <v>115687</v>
      </c>
      <c r="K36" s="1104">
        <f>E41</f>
        <v>122276</v>
      </c>
      <c r="L36" s="1105">
        <f>F41</f>
        <v>237963</v>
      </c>
      <c r="M36" s="1106">
        <f>G41</f>
        <v>9</v>
      </c>
      <c r="N36" s="918"/>
    </row>
    <row r="37" spans="1:14" s="795" customFormat="1" ht="20.25" customHeight="1">
      <c r="A37" s="900"/>
      <c r="B37" s="1053">
        <v>2</v>
      </c>
      <c r="C37" s="1107" t="s">
        <v>448</v>
      </c>
      <c r="D37" s="996">
        <f>'★H17.09定時①（今回使わない）'!J28</f>
        <v>9179</v>
      </c>
      <c r="E37" s="997">
        <f>'★H17.09定時①（今回使わない）'!K28</f>
        <v>9654</v>
      </c>
      <c r="F37" s="998">
        <f t="shared" si="2"/>
        <v>18833</v>
      </c>
      <c r="G37" s="999">
        <f>'★H17.09定時①（今回使わない）'!M28</f>
        <v>137</v>
      </c>
      <c r="H37" s="1091"/>
      <c r="I37" s="1108" t="s">
        <v>308</v>
      </c>
      <c r="J37" s="1061">
        <f>J28</f>
        <v>121704</v>
      </c>
      <c r="K37" s="1062">
        <f>K28</f>
        <v>126443</v>
      </c>
      <c r="L37" s="1109">
        <f>L28</f>
        <v>248147</v>
      </c>
      <c r="M37" s="1063">
        <f>M28</f>
        <v>755</v>
      </c>
      <c r="N37" s="918"/>
    </row>
    <row r="38" spans="1:14" s="795" customFormat="1" ht="20.25" customHeight="1">
      <c r="A38" s="900"/>
      <c r="B38" s="1055">
        <v>2</v>
      </c>
      <c r="C38" s="1070" t="s">
        <v>68</v>
      </c>
      <c r="D38" s="1057">
        <f>'★H17.09定時①（今回使わない）'!J30</f>
        <v>10522</v>
      </c>
      <c r="E38" s="1015">
        <f>'★H17.09定時①（今回使わない）'!K30</f>
        <v>10794</v>
      </c>
      <c r="F38" s="1058">
        <f t="shared" si="2"/>
        <v>21316</v>
      </c>
      <c r="G38" s="1059">
        <f>'★H17.09定時①（今回使わない）'!M30</f>
        <v>-35</v>
      </c>
      <c r="H38" s="900"/>
      <c r="I38" s="1110" t="s">
        <v>241</v>
      </c>
      <c r="J38" s="1111">
        <f>SUM(J35:J37)</f>
        <v>344013</v>
      </c>
      <c r="K38" s="1112">
        <f>SUM(K35:K37)</f>
        <v>363821</v>
      </c>
      <c r="L38" s="1113">
        <f>SUM(L35:L37)</f>
        <v>707834</v>
      </c>
      <c r="M38" s="1114">
        <f>SUM(M35:M37)</f>
        <v>556</v>
      </c>
      <c r="N38" s="900"/>
    </row>
    <row r="39" spans="1:14" s="795" customFormat="1" ht="20.25" customHeight="1">
      <c r="A39" s="900"/>
      <c r="B39" s="1051">
        <v>2</v>
      </c>
      <c r="C39" s="1052" t="s">
        <v>70</v>
      </c>
      <c r="D39" s="921">
        <f>'★H17.09定時①（今回使わない）'!J31</f>
        <v>396</v>
      </c>
      <c r="E39" s="922">
        <f>'★H17.09定時①（今回使わない）'!K31</f>
        <v>442</v>
      </c>
      <c r="F39" s="992">
        <f t="shared" si="2"/>
        <v>838</v>
      </c>
      <c r="G39" s="924">
        <f>'★H17.09定時①（今回使わない）'!M31</f>
        <v>-6</v>
      </c>
      <c r="H39" s="1115"/>
      <c r="I39" s="1116"/>
      <c r="J39" s="1116"/>
      <c r="K39" s="1116"/>
      <c r="L39" s="1116"/>
      <c r="M39" s="1116"/>
      <c r="N39" s="900"/>
    </row>
    <row r="40" spans="1:14" s="795" customFormat="1" ht="20.25" customHeight="1">
      <c r="A40" s="900"/>
      <c r="B40" s="1117">
        <v>2</v>
      </c>
      <c r="C40" s="1054" t="s">
        <v>72</v>
      </c>
      <c r="D40" s="996">
        <f>'★H17.09定時①（今回使わない）'!J32</f>
        <v>360</v>
      </c>
      <c r="E40" s="997">
        <f>'★H17.09定時①（今回使わない）'!K32</f>
        <v>391</v>
      </c>
      <c r="F40" s="998">
        <f t="shared" si="2"/>
        <v>751</v>
      </c>
      <c r="G40" s="999">
        <f>'★H17.09定時①（今回使わない）'!M32</f>
        <v>3</v>
      </c>
      <c r="H40" s="971"/>
      <c r="I40" s="1116"/>
      <c r="J40" s="1116"/>
      <c r="K40" s="1116"/>
      <c r="L40" s="1116"/>
      <c r="M40" s="1116"/>
      <c r="N40" s="900"/>
    </row>
    <row r="41" spans="1:14" s="795" customFormat="1" ht="20.25" customHeight="1">
      <c r="A41" s="900"/>
      <c r="B41" s="1118"/>
      <c r="C41" s="1119" t="s">
        <v>307</v>
      </c>
      <c r="D41" s="1066">
        <f>SUM(D15:D40)</f>
        <v>115687</v>
      </c>
      <c r="E41" s="1067">
        <f>SUM(E15:E40)</f>
        <v>122276</v>
      </c>
      <c r="F41" s="1068">
        <f>SUM(F15:F40)</f>
        <v>237963</v>
      </c>
      <c r="G41" s="1069">
        <f>SUM(G15:G40)</f>
        <v>9</v>
      </c>
      <c r="H41" s="782"/>
      <c r="I41" s="784"/>
      <c r="J41" s="782"/>
      <c r="K41" s="1120"/>
      <c r="L41" s="1120"/>
      <c r="M41" s="1120"/>
      <c r="N41" s="900"/>
    </row>
    <row r="42" spans="1:14" s="795" customFormat="1" ht="20.25" customHeight="1">
      <c r="A42" s="900"/>
      <c r="B42" s="899"/>
      <c r="C42" s="1121"/>
      <c r="D42" s="1122"/>
      <c r="E42" s="1122"/>
      <c r="F42" s="1122"/>
      <c r="G42" s="1123"/>
      <c r="H42" s="782"/>
      <c r="I42" s="784"/>
      <c r="J42" s="782"/>
      <c r="K42" s="1120"/>
      <c r="L42" s="1120"/>
      <c r="M42" s="1120"/>
      <c r="N42" s="900"/>
    </row>
    <row r="43" spans="1:14" s="795" customFormat="1" ht="20.25" customHeight="1">
      <c r="A43" s="900"/>
      <c r="B43" s="782"/>
      <c r="C43" s="784"/>
      <c r="D43" s="782"/>
      <c r="E43" s="782"/>
      <c r="F43" s="782"/>
      <c r="G43" s="781"/>
      <c r="H43" s="782"/>
      <c r="I43" s="784"/>
      <c r="J43" s="782"/>
      <c r="K43" s="1120"/>
      <c r="L43" s="1120"/>
      <c r="M43" s="1120"/>
      <c r="N43" s="900"/>
    </row>
    <row r="44" spans="1:14" s="795" customFormat="1" ht="20.25" customHeight="1">
      <c r="A44" s="900"/>
      <c r="B44" s="782"/>
      <c r="C44" s="784"/>
      <c r="D44" s="782"/>
      <c r="E44" s="782"/>
      <c r="F44" s="782"/>
      <c r="G44" s="781"/>
      <c r="H44" s="782"/>
      <c r="I44" s="784"/>
      <c r="J44" s="782"/>
      <c r="K44" s="1120"/>
      <c r="L44" s="1120"/>
      <c r="M44" s="1120"/>
      <c r="N44" s="900"/>
    </row>
  </sheetData>
  <mergeCells count="8">
    <mergeCell ref="C3:C4"/>
    <mergeCell ref="I3:I4"/>
    <mergeCell ref="C1:M1"/>
    <mergeCell ref="H32:I32"/>
    <mergeCell ref="D3:F3"/>
    <mergeCell ref="J3:L3"/>
    <mergeCell ref="G3:G5"/>
    <mergeCell ref="M3:M5"/>
  </mergeCells>
  <printOptions/>
  <pageMargins left="0.45" right="0.21" top="0.89" bottom="1" header="0.512" footer="0.512"/>
  <pageSetup horizontalDpi="300" verticalDpi="3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N44"/>
  <sheetViews>
    <sheetView showGridLines="0" view="pageBreakPreview" zoomScaleSheetLayoutView="100" workbookViewId="0" topLeftCell="A1">
      <selection activeCell="A1" sqref="A1:IV16384"/>
    </sheetView>
  </sheetViews>
  <sheetFormatPr defaultColWidth="10.59765625" defaultRowHeight="16.5" customHeight="1"/>
  <cols>
    <col min="1" max="1" width="1" style="782" customWidth="1"/>
    <col min="2" max="2" width="2.59765625" style="782" customWidth="1"/>
    <col min="3" max="3" width="12.3984375" style="784" customWidth="1"/>
    <col min="4" max="7" width="8.8984375" style="782" customWidth="1"/>
    <col min="8" max="8" width="2.59765625" style="782" customWidth="1"/>
    <col min="9" max="9" width="12.3984375" style="784" customWidth="1"/>
    <col min="10" max="13" width="8.8984375" style="782" customWidth="1"/>
    <col min="14" max="14" width="1.69921875" style="782" customWidth="1"/>
    <col min="15" max="15" width="16.59765625" style="782" customWidth="1"/>
    <col min="16" max="16" width="6.59765625" style="782" customWidth="1"/>
    <col min="17" max="16384" width="10.59765625" style="782" customWidth="1"/>
  </cols>
  <sheetData>
    <row r="1" spans="2:13" s="790" customFormat="1" ht="38.25" customHeight="1">
      <c r="B1" s="1170" t="s">
        <v>432</v>
      </c>
      <c r="C1" s="1170"/>
      <c r="D1" s="1170"/>
      <c r="E1" s="1170"/>
      <c r="F1" s="1170"/>
      <c r="G1" s="1170"/>
      <c r="H1" s="1170"/>
      <c r="I1" s="1170"/>
      <c r="J1" s="1170"/>
      <c r="K1" s="1170"/>
      <c r="L1" s="1170"/>
      <c r="M1" s="1170"/>
    </row>
    <row r="2" spans="1:14" s="795" customFormat="1" ht="16.5" customHeight="1">
      <c r="A2" s="899"/>
      <c r="B2" s="900"/>
      <c r="C2" s="901"/>
      <c r="D2" s="900"/>
      <c r="E2" s="900"/>
      <c r="F2" s="900"/>
      <c r="G2" s="900"/>
      <c r="H2" s="900"/>
      <c r="I2" s="1171" t="s">
        <v>765</v>
      </c>
      <c r="J2" s="1171"/>
      <c r="K2" s="1171"/>
      <c r="L2" s="1171"/>
      <c r="M2" s="1171"/>
      <c r="N2" s="899"/>
    </row>
    <row r="3" spans="1:14" s="795" customFormat="1" ht="16.5" customHeight="1">
      <c r="A3" s="900"/>
      <c r="B3" s="902" t="s">
        <v>1</v>
      </c>
      <c r="C3" s="1178" t="s">
        <v>370</v>
      </c>
      <c r="D3" s="1187" t="s">
        <v>303</v>
      </c>
      <c r="E3" s="1188"/>
      <c r="F3" s="1189"/>
      <c r="G3" s="1184" t="s">
        <v>766</v>
      </c>
      <c r="H3" s="902" t="s">
        <v>1</v>
      </c>
      <c r="I3" s="1178" t="s">
        <v>400</v>
      </c>
      <c r="J3" s="1187" t="s">
        <v>303</v>
      </c>
      <c r="K3" s="1188"/>
      <c r="L3" s="1189"/>
      <c r="M3" s="1192" t="str">
        <f>G3</f>
        <v>増 減　　　　　　　　　対H17.6.2              現在</v>
      </c>
      <c r="N3" s="900"/>
    </row>
    <row r="4" spans="1:14" s="795" customFormat="1" ht="16.5" customHeight="1">
      <c r="A4" s="900"/>
      <c r="B4" s="904" t="s">
        <v>401</v>
      </c>
      <c r="C4" s="1179"/>
      <c r="D4" s="1172" t="s">
        <v>402</v>
      </c>
      <c r="E4" s="1174" t="s">
        <v>240</v>
      </c>
      <c r="F4" s="1176" t="s">
        <v>241</v>
      </c>
      <c r="G4" s="1185"/>
      <c r="H4" s="904" t="s">
        <v>403</v>
      </c>
      <c r="I4" s="1179"/>
      <c r="J4" s="1172" t="str">
        <f>D4</f>
        <v>男</v>
      </c>
      <c r="K4" s="1174" t="str">
        <f>E4</f>
        <v>女</v>
      </c>
      <c r="L4" s="1176" t="str">
        <f>F4</f>
        <v>計</v>
      </c>
      <c r="M4" s="1193"/>
      <c r="N4" s="900"/>
    </row>
    <row r="5" spans="1:14" s="795" customFormat="1" ht="16.5" customHeight="1">
      <c r="A5" s="900"/>
      <c r="B5" s="905"/>
      <c r="C5" s="906"/>
      <c r="D5" s="1173"/>
      <c r="E5" s="1175"/>
      <c r="F5" s="1177"/>
      <c r="G5" s="1186"/>
      <c r="H5" s="905"/>
      <c r="I5" s="906"/>
      <c r="J5" s="1173"/>
      <c r="K5" s="1175"/>
      <c r="L5" s="1177"/>
      <c r="M5" s="1194"/>
      <c r="N5" s="900"/>
    </row>
    <row r="6" spans="1:14" s="795" customFormat="1" ht="16.5" customHeight="1">
      <c r="A6" s="900"/>
      <c r="B6" s="907" t="s">
        <v>5</v>
      </c>
      <c r="C6" s="908" t="s">
        <v>243</v>
      </c>
      <c r="D6" s="909">
        <f>'★★★（入力）市町村別積算表②'!L7</f>
        <v>49</v>
      </c>
      <c r="E6" s="910">
        <f>'★★★（入力）市町村別積算表②'!M7</f>
        <v>51</v>
      </c>
      <c r="F6" s="911">
        <f>SUM(D6:E6)</f>
        <v>100</v>
      </c>
      <c r="G6" s="912">
        <f>F6-'★★（コピー）前回定時在外'!F6</f>
        <v>2</v>
      </c>
      <c r="H6" s="913">
        <v>33</v>
      </c>
      <c r="I6" s="908" t="s">
        <v>414</v>
      </c>
      <c r="J6" s="914">
        <f>'★★★（入力）市町村別積算表②'!L40</f>
        <v>20</v>
      </c>
      <c r="K6" s="915">
        <f>'★★★（入力）市町村別積算表②'!M40</f>
        <v>15</v>
      </c>
      <c r="L6" s="916">
        <f>SUM(J6:K6)</f>
        <v>35</v>
      </c>
      <c r="M6" s="917">
        <f>L6-'★★（コピー）前回定時在外'!L6</f>
        <v>22</v>
      </c>
      <c r="N6" s="918"/>
    </row>
    <row r="7" spans="1:14" s="795" customFormat="1" ht="16.5" customHeight="1">
      <c r="A7" s="900"/>
      <c r="B7" s="919" t="s">
        <v>8</v>
      </c>
      <c r="C7" s="920" t="s">
        <v>9</v>
      </c>
      <c r="D7" s="921">
        <f>'★★★（入力）市町村別積算表②'!L8</f>
        <v>11</v>
      </c>
      <c r="E7" s="922">
        <f>'★★★（入力）市町村別積算表②'!M8</f>
        <v>11</v>
      </c>
      <c r="F7" s="923">
        <f aca="true" t="shared" si="0" ref="F7:F13">SUM(D7:E7)</f>
        <v>22</v>
      </c>
      <c r="G7" s="924">
        <f>F7-'★★（コピー）前回定時在外'!F7</f>
        <v>1</v>
      </c>
      <c r="H7" s="925">
        <v>34</v>
      </c>
      <c r="I7" s="926" t="s">
        <v>246</v>
      </c>
      <c r="J7" s="921">
        <f>'★★★（入力）市町村別積算表②'!L41</f>
        <v>0</v>
      </c>
      <c r="K7" s="922">
        <f>'★★★（入力）市町村別積算表②'!M41</f>
        <v>0</v>
      </c>
      <c r="L7" s="927">
        <f>SUM(J7:K7)</f>
        <v>0</v>
      </c>
      <c r="M7" s="928">
        <f>L7-'★★（コピー）前回定時在外'!L7</f>
        <v>-14</v>
      </c>
      <c r="N7" s="918"/>
    </row>
    <row r="8" spans="1:14" s="795" customFormat="1" ht="16.5" customHeight="1">
      <c r="A8" s="900"/>
      <c r="B8" s="919" t="s">
        <v>11</v>
      </c>
      <c r="C8" s="926" t="s">
        <v>250</v>
      </c>
      <c r="D8" s="921">
        <f>'★★★（入力）市町村別積算表②'!L9</f>
        <v>13</v>
      </c>
      <c r="E8" s="922">
        <f>'★★★（入力）市町村別積算表②'!M9</f>
        <v>10</v>
      </c>
      <c r="F8" s="923">
        <f t="shared" si="0"/>
        <v>23</v>
      </c>
      <c r="G8" s="924">
        <f>F8-'★★（コピー）前回定時在外'!F8</f>
        <v>0</v>
      </c>
      <c r="H8" s="925">
        <v>35</v>
      </c>
      <c r="I8" s="926" t="s">
        <v>247</v>
      </c>
      <c r="J8" s="921">
        <f>'★★★（入力）市町村別積算表②'!L42</f>
        <v>4</v>
      </c>
      <c r="K8" s="922">
        <f>'★★★（入力）市町村別積算表②'!M42</f>
        <v>2</v>
      </c>
      <c r="L8" s="927">
        <f>SUM(J8:K8)</f>
        <v>6</v>
      </c>
      <c r="M8" s="928">
        <f>L8-'★★（コピー）前回定時在外'!L8</f>
        <v>1</v>
      </c>
      <c r="N8" s="918"/>
    </row>
    <row r="9" spans="1:14" s="795" customFormat="1" ht="16.5" customHeight="1">
      <c r="A9" s="900"/>
      <c r="B9" s="919" t="s">
        <v>14</v>
      </c>
      <c r="C9" s="926" t="s">
        <v>289</v>
      </c>
      <c r="D9" s="921">
        <f>'★★★（入力）市町村別積算表②'!L10</f>
        <v>10</v>
      </c>
      <c r="E9" s="922">
        <f>'★★★（入力）市町村別積算表②'!M10</f>
        <v>5</v>
      </c>
      <c r="F9" s="923">
        <f t="shared" si="0"/>
        <v>15</v>
      </c>
      <c r="G9" s="924">
        <f>F9-'★★（コピー）前回定時在外'!F9</f>
        <v>-1</v>
      </c>
      <c r="H9" s="925">
        <v>36</v>
      </c>
      <c r="I9" s="926" t="s">
        <v>248</v>
      </c>
      <c r="J9" s="921">
        <f>'★★★（入力）市町村別積算表②'!L43</f>
        <v>7</v>
      </c>
      <c r="K9" s="922">
        <f>'★★★（入力）市町村別積算表②'!M43</f>
        <v>5</v>
      </c>
      <c r="L9" s="927">
        <f>SUM(J9:K9)</f>
        <v>12</v>
      </c>
      <c r="M9" s="928">
        <f>L9-'★★（コピー）前回定時在外'!L9</f>
        <v>3</v>
      </c>
      <c r="N9" s="918"/>
    </row>
    <row r="10" spans="1:14" s="795" customFormat="1" ht="16.5" customHeight="1">
      <c r="A10" s="900"/>
      <c r="B10" s="919" t="s">
        <v>17</v>
      </c>
      <c r="C10" s="926" t="s">
        <v>251</v>
      </c>
      <c r="D10" s="921">
        <f>'★★★（入力）市町村別積算表②'!L11</f>
        <v>8</v>
      </c>
      <c r="E10" s="922">
        <f>'★★★（入力）市町村別積算表②'!M11</f>
        <v>13</v>
      </c>
      <c r="F10" s="923">
        <f t="shared" si="0"/>
        <v>21</v>
      </c>
      <c r="G10" s="924">
        <f>F10-'★★（コピー）前回定時在外'!F10</f>
        <v>8</v>
      </c>
      <c r="H10" s="925">
        <v>37</v>
      </c>
      <c r="I10" s="926" t="s">
        <v>249</v>
      </c>
      <c r="J10" s="921">
        <f>'★★★（入力）市町村別積算表②'!L44</f>
        <v>5</v>
      </c>
      <c r="K10" s="922">
        <f>'★★★（入力）市町村別積算表②'!M44</f>
        <v>3</v>
      </c>
      <c r="L10" s="927">
        <f>SUM(J10:K10)</f>
        <v>8</v>
      </c>
      <c r="M10" s="928">
        <f>L10-'★★（コピー）前回定時在外'!L10</f>
        <v>1</v>
      </c>
      <c r="N10" s="918"/>
    </row>
    <row r="11" spans="1:14" s="795" customFormat="1" ht="16.5" customHeight="1">
      <c r="A11" s="900"/>
      <c r="B11" s="919" t="s">
        <v>20</v>
      </c>
      <c r="C11" s="926" t="s">
        <v>290</v>
      </c>
      <c r="D11" s="921">
        <f>'★★★（入力）市町村別積算表②'!L12</f>
        <v>6</v>
      </c>
      <c r="E11" s="922">
        <f>'★★★（入力）市町村別積算表②'!M12</f>
        <v>10</v>
      </c>
      <c r="F11" s="923">
        <f t="shared" si="0"/>
        <v>16</v>
      </c>
      <c r="G11" s="924">
        <f>F11-'★★（コピー）前回定時在外'!F11</f>
        <v>0</v>
      </c>
      <c r="H11" s="929"/>
      <c r="I11" s="930" t="s">
        <v>29</v>
      </c>
      <c r="J11" s="931">
        <f>SUM(J6:J10)</f>
        <v>36</v>
      </c>
      <c r="K11" s="932">
        <f>SUM(K6:K10)</f>
        <v>25</v>
      </c>
      <c r="L11" s="933">
        <f>J11+K11</f>
        <v>61</v>
      </c>
      <c r="M11" s="934">
        <f>SUM(M6:M10)</f>
        <v>13</v>
      </c>
      <c r="N11" s="918"/>
    </row>
    <row r="12" spans="1:14" s="795" customFormat="1" ht="16.5" customHeight="1">
      <c r="A12" s="900"/>
      <c r="B12" s="919" t="s">
        <v>22</v>
      </c>
      <c r="C12" s="926" t="s">
        <v>409</v>
      </c>
      <c r="D12" s="921">
        <f>'★★★（入力）市町村別積算表②'!L13</f>
        <v>8</v>
      </c>
      <c r="E12" s="922">
        <f>'★★★（入力）市町村別積算表②'!M13</f>
        <v>6</v>
      </c>
      <c r="F12" s="923">
        <f t="shared" si="0"/>
        <v>14</v>
      </c>
      <c r="G12" s="924">
        <f>F12-'★★（コピー）前回定時在外'!F12</f>
        <v>3</v>
      </c>
      <c r="H12" s="907">
        <v>38</v>
      </c>
      <c r="I12" s="908" t="s">
        <v>415</v>
      </c>
      <c r="J12" s="914">
        <f>'★★★（入力）市町村別積算表②'!L45</f>
        <v>0</v>
      </c>
      <c r="K12" s="915">
        <f>'★★★（入力）市町村別積算表②'!M45</f>
        <v>0</v>
      </c>
      <c r="L12" s="916">
        <f aca="true" t="shared" si="1" ref="L12:L20">SUM(J12:K12)</f>
        <v>0</v>
      </c>
      <c r="M12" s="917">
        <f>L12-'★★（コピー）前回定時在外'!L12</f>
        <v>-3</v>
      </c>
      <c r="N12" s="918"/>
    </row>
    <row r="13" spans="1:14" s="795" customFormat="1" ht="16.5" customHeight="1">
      <c r="A13" s="900"/>
      <c r="B13" s="919">
        <v>8</v>
      </c>
      <c r="C13" s="935" t="s">
        <v>404</v>
      </c>
      <c r="D13" s="921">
        <f>'★★★（入力）市町村別積算表②'!L14</f>
        <v>23</v>
      </c>
      <c r="E13" s="922">
        <f>'★★★（入力）市町村別積算表②'!M14</f>
        <v>9</v>
      </c>
      <c r="F13" s="923">
        <f t="shared" si="0"/>
        <v>32</v>
      </c>
      <c r="G13" s="924">
        <f>F13-'★★（コピー）前回定時在外'!F13</f>
        <v>0</v>
      </c>
      <c r="H13" s="919">
        <v>39</v>
      </c>
      <c r="I13" s="926" t="s">
        <v>279</v>
      </c>
      <c r="J13" s="921">
        <f>'★★★（入力）市町村別積算表②'!L46</f>
        <v>0</v>
      </c>
      <c r="K13" s="922">
        <f>'★★★（入力）市町村別積算表②'!M46</f>
        <v>0</v>
      </c>
      <c r="L13" s="927">
        <f t="shared" si="1"/>
        <v>0</v>
      </c>
      <c r="M13" s="928">
        <f>L13-'★★（コピー）前回定時在外'!L13</f>
        <v>-1</v>
      </c>
      <c r="N13" s="918"/>
    </row>
    <row r="14" spans="1:14" s="795" customFormat="1" ht="16.5" customHeight="1">
      <c r="A14" s="900"/>
      <c r="B14" s="1180" t="s">
        <v>24</v>
      </c>
      <c r="C14" s="1181"/>
      <c r="D14" s="936">
        <f>SUM(D6:D13)</f>
        <v>128</v>
      </c>
      <c r="E14" s="937">
        <f>SUM(E6:E13)</f>
        <v>115</v>
      </c>
      <c r="F14" s="938">
        <f>D14+E14</f>
        <v>243</v>
      </c>
      <c r="G14" s="939">
        <f>SUM(G6:G13)</f>
        <v>13</v>
      </c>
      <c r="H14" s="919">
        <v>40</v>
      </c>
      <c r="I14" s="926" t="s">
        <v>416</v>
      </c>
      <c r="J14" s="921">
        <f>'★★★（入力）市町村別積算表②'!L47</f>
        <v>25</v>
      </c>
      <c r="K14" s="922">
        <f>'★★★（入力）市町村別積算表②'!M47</f>
        <v>15</v>
      </c>
      <c r="L14" s="927">
        <f t="shared" si="1"/>
        <v>40</v>
      </c>
      <c r="M14" s="928">
        <f>L14-'★★（コピー）前回定時在外'!L14</f>
        <v>34</v>
      </c>
      <c r="N14" s="918"/>
    </row>
    <row r="15" spans="1:14" s="795" customFormat="1" ht="16.5" customHeight="1">
      <c r="A15" s="900"/>
      <c r="B15" s="907">
        <v>9</v>
      </c>
      <c r="C15" s="940" t="s">
        <v>411</v>
      </c>
      <c r="D15" s="914">
        <f>'★★★（入力）市町村別積算表②'!L16</f>
        <v>0</v>
      </c>
      <c r="E15" s="915">
        <f>'★★★（入力）市町村別積算表②'!M16</f>
        <v>0</v>
      </c>
      <c r="F15" s="941">
        <f>SUM(D15:E15)</f>
        <v>0</v>
      </c>
      <c r="G15" s="912">
        <f>F15-'★★（コピー）前回定時在外'!F15</f>
        <v>-6</v>
      </c>
      <c r="H15" s="919">
        <v>41</v>
      </c>
      <c r="I15" s="926" t="s">
        <v>281</v>
      </c>
      <c r="J15" s="921">
        <f>'★★★（入力）市町村別積算表②'!L48</f>
        <v>0</v>
      </c>
      <c r="K15" s="922">
        <f>'★★★（入力）市町村別積算表②'!M48</f>
        <v>0</v>
      </c>
      <c r="L15" s="927">
        <f t="shared" si="1"/>
        <v>0</v>
      </c>
      <c r="M15" s="928">
        <f>L15-'★★（コピー）前回定時在外'!L15</f>
        <v>-16</v>
      </c>
      <c r="N15" s="918"/>
    </row>
    <row r="16" spans="1:14" s="795" customFormat="1" ht="16.5" customHeight="1">
      <c r="A16" s="900"/>
      <c r="B16" s="919">
        <v>10</v>
      </c>
      <c r="C16" s="926" t="s">
        <v>253</v>
      </c>
      <c r="D16" s="921">
        <f>'★★★（入力）市町村別積算表②'!L17</f>
        <v>0</v>
      </c>
      <c r="E16" s="922">
        <f>'★★★（入力）市町村別積算表②'!M17</f>
        <v>0</v>
      </c>
      <c r="F16" s="923">
        <f>SUM(D16:E16)</f>
        <v>0</v>
      </c>
      <c r="G16" s="924">
        <f>F16-'★★（コピー）前回定時在外'!F16</f>
        <v>-8</v>
      </c>
      <c r="H16" s="919">
        <v>42</v>
      </c>
      <c r="I16" s="926" t="s">
        <v>417</v>
      </c>
      <c r="J16" s="921">
        <f>'★★★（入力）市町村別積算表②'!L49</f>
        <v>0</v>
      </c>
      <c r="K16" s="922">
        <f>'★★★（入力）市町村別積算表②'!M49</f>
        <v>0</v>
      </c>
      <c r="L16" s="927">
        <f t="shared" si="1"/>
        <v>0</v>
      </c>
      <c r="M16" s="928">
        <f>L16-'★★（コピー）前回定時在外'!L16</f>
        <v>-2</v>
      </c>
      <c r="N16" s="918"/>
    </row>
    <row r="17" spans="1:14" s="795" customFormat="1" ht="16.5" customHeight="1">
      <c r="A17" s="942"/>
      <c r="B17" s="919">
        <v>11</v>
      </c>
      <c r="C17" s="926" t="s">
        <v>254</v>
      </c>
      <c r="D17" s="921">
        <f>'★★★（入力）市町村別積算表②'!L18</f>
        <v>0</v>
      </c>
      <c r="E17" s="922">
        <f>'★★★（入力）市町村別積算表②'!M18</f>
        <v>0</v>
      </c>
      <c r="F17" s="923">
        <f>SUM(D17:E17)</f>
        <v>0</v>
      </c>
      <c r="G17" s="924">
        <f>F17-'★★（コピー）前回定時在外'!F17</f>
        <v>-2</v>
      </c>
      <c r="H17" s="919">
        <v>43</v>
      </c>
      <c r="I17" s="926" t="s">
        <v>283</v>
      </c>
      <c r="J17" s="921">
        <f>'★★★（入力）市町村別積算表②'!L50</f>
        <v>0</v>
      </c>
      <c r="K17" s="922">
        <f>'★★★（入力）市町村別積算表②'!M50</f>
        <v>0</v>
      </c>
      <c r="L17" s="927">
        <f t="shared" si="1"/>
        <v>0</v>
      </c>
      <c r="M17" s="928">
        <f>L17-'★★（コピー）前回定時在外'!L17</f>
        <v>-5</v>
      </c>
      <c r="N17" s="943"/>
    </row>
    <row r="18" spans="1:14" s="795" customFormat="1" ht="16.5" customHeight="1">
      <c r="A18" s="900"/>
      <c r="B18" s="919">
        <v>12</v>
      </c>
      <c r="C18" s="926" t="s">
        <v>255</v>
      </c>
      <c r="D18" s="921">
        <f>'★★★（入力）市町村別積算表②'!L19</f>
        <v>4</v>
      </c>
      <c r="E18" s="922">
        <f>'★★★（入力）市町村別積算表②'!M19</f>
        <v>6</v>
      </c>
      <c r="F18" s="923">
        <f>SUM(D18:E18)</f>
        <v>10</v>
      </c>
      <c r="G18" s="924">
        <f>F18-'★★（コピー）前回定時在外'!F18</f>
        <v>0</v>
      </c>
      <c r="H18" s="919">
        <v>44</v>
      </c>
      <c r="I18" s="926" t="s">
        <v>418</v>
      </c>
      <c r="J18" s="921">
        <f>'★★★（入力）市町村別積算表②'!L51</f>
        <v>0</v>
      </c>
      <c r="K18" s="922">
        <f>'★★★（入力）市町村別積算表②'!M51</f>
        <v>2</v>
      </c>
      <c r="L18" s="927">
        <f t="shared" si="1"/>
        <v>2</v>
      </c>
      <c r="M18" s="928">
        <f>L18-'★★（コピー）前回定時在外'!L18</f>
        <v>0</v>
      </c>
      <c r="N18" s="918"/>
    </row>
    <row r="19" spans="1:14" s="795" customFormat="1" ht="16.5" customHeight="1">
      <c r="A19" s="900"/>
      <c r="B19" s="919">
        <v>13</v>
      </c>
      <c r="C19" s="926" t="s">
        <v>256</v>
      </c>
      <c r="D19" s="921">
        <f>'★★★（入力）市町村別積算表②'!L20</f>
        <v>0</v>
      </c>
      <c r="E19" s="922">
        <f>'★★★（入力）市町村別積算表②'!M20</f>
        <v>0</v>
      </c>
      <c r="F19" s="923">
        <f>SUM(D19:E19)</f>
        <v>0</v>
      </c>
      <c r="G19" s="924">
        <f>F19-'★★（コピー）前回定時在外'!F19</f>
        <v>0</v>
      </c>
      <c r="H19" s="919">
        <v>45</v>
      </c>
      <c r="I19" s="926" t="s">
        <v>285</v>
      </c>
      <c r="J19" s="921">
        <f>'★★★（入力）市町村別積算表②'!L52</f>
        <v>0</v>
      </c>
      <c r="K19" s="922">
        <f>'★★★（入力）市町村別積算表②'!M52</f>
        <v>0</v>
      </c>
      <c r="L19" s="927">
        <f t="shared" si="1"/>
        <v>0</v>
      </c>
      <c r="M19" s="928">
        <f>L19-'★★（コピー）前回定時在外'!L19</f>
        <v>-8</v>
      </c>
      <c r="N19" s="918"/>
    </row>
    <row r="20" spans="1:14" s="795" customFormat="1" ht="16.5" customHeight="1">
      <c r="A20" s="900"/>
      <c r="B20" s="944"/>
      <c r="C20" s="945" t="s">
        <v>32</v>
      </c>
      <c r="D20" s="931">
        <f>SUM(D15:D19)</f>
        <v>4</v>
      </c>
      <c r="E20" s="932">
        <f>SUM(E15:E19)</f>
        <v>6</v>
      </c>
      <c r="F20" s="946">
        <f>D20+E20</f>
        <v>10</v>
      </c>
      <c r="G20" s="947">
        <f>SUM(G15:G19)</f>
        <v>-16</v>
      </c>
      <c r="H20" s="919">
        <v>46</v>
      </c>
      <c r="I20" s="926" t="s">
        <v>286</v>
      </c>
      <c r="J20" s="921">
        <f>'★★★（入力）市町村別積算表②'!L53</f>
        <v>0</v>
      </c>
      <c r="K20" s="922">
        <f>'★★★（入力）市町村別積算表②'!M53</f>
        <v>0</v>
      </c>
      <c r="L20" s="927">
        <f t="shared" si="1"/>
        <v>0</v>
      </c>
      <c r="M20" s="928">
        <f>L20-'★★（コピー）前回定時在外'!L20</f>
        <v>-1</v>
      </c>
      <c r="N20" s="918"/>
    </row>
    <row r="21" spans="1:14" s="795" customFormat="1" ht="16.5" customHeight="1">
      <c r="A21" s="900"/>
      <c r="B21" s="907">
        <v>14</v>
      </c>
      <c r="C21" s="908" t="s">
        <v>257</v>
      </c>
      <c r="D21" s="914">
        <f>'★★★（入力）市町村別積算表②'!L21</f>
        <v>24</v>
      </c>
      <c r="E21" s="915">
        <f>'★★★（入力）市町村別積算表②'!M21</f>
        <v>28</v>
      </c>
      <c r="F21" s="941">
        <f aca="true" t="shared" si="2" ref="F21:F28">SUM(D21:E21)</f>
        <v>52</v>
      </c>
      <c r="G21" s="912">
        <f>F21-'★★（コピー）前回定時在外'!F21</f>
        <v>39</v>
      </c>
      <c r="H21" s="929"/>
      <c r="I21" s="930" t="s">
        <v>49</v>
      </c>
      <c r="J21" s="931">
        <f>SUM(J12:J20)</f>
        <v>25</v>
      </c>
      <c r="K21" s="932">
        <f>SUM(K12:K20)</f>
        <v>17</v>
      </c>
      <c r="L21" s="933">
        <f>J21+K21</f>
        <v>42</v>
      </c>
      <c r="M21" s="934">
        <f>SUM(M12:M20)</f>
        <v>-2</v>
      </c>
      <c r="N21" s="918"/>
    </row>
    <row r="22" spans="1:14" s="795" customFormat="1" ht="16.5" customHeight="1">
      <c r="A22" s="900"/>
      <c r="B22" s="919">
        <v>15</v>
      </c>
      <c r="C22" s="926" t="s">
        <v>258</v>
      </c>
      <c r="D22" s="921">
        <f>'★★★（入力）市町村別積算表②'!L22</f>
        <v>0</v>
      </c>
      <c r="E22" s="922">
        <f>'★★★（入力）市町村別積算表②'!M22</f>
        <v>0</v>
      </c>
      <c r="F22" s="923">
        <f t="shared" si="2"/>
        <v>0</v>
      </c>
      <c r="G22" s="924">
        <f>F22-'★★（コピー）前回定時在外'!F22</f>
        <v>-14</v>
      </c>
      <c r="H22" s="907">
        <v>47</v>
      </c>
      <c r="I22" s="908" t="s">
        <v>291</v>
      </c>
      <c r="J22" s="914">
        <f>'★★★（入力）市町村別積算表②'!L54</f>
        <v>0</v>
      </c>
      <c r="K22" s="915">
        <f>'★★★（入力）市町村別積算表②'!M54</f>
        <v>0</v>
      </c>
      <c r="L22" s="916">
        <f aca="true" t="shared" si="3" ref="L22:L28">SUM(J22:K22)</f>
        <v>0</v>
      </c>
      <c r="M22" s="917">
        <f>L22-'★★（コピー）前回定時在外'!L22</f>
        <v>-2</v>
      </c>
      <c r="N22" s="918"/>
    </row>
    <row r="23" spans="1:14" s="795" customFormat="1" ht="16.5" customHeight="1">
      <c r="A23" s="900"/>
      <c r="B23" s="919">
        <v>16</v>
      </c>
      <c r="C23" s="926" t="s">
        <v>412</v>
      </c>
      <c r="D23" s="921">
        <f>'★★★（入力）市町村別積算表②'!L23</f>
        <v>0</v>
      </c>
      <c r="E23" s="922">
        <f>'★★★（入力）市町村別積算表②'!M23</f>
        <v>0</v>
      </c>
      <c r="F23" s="923">
        <f t="shared" si="2"/>
        <v>0</v>
      </c>
      <c r="G23" s="924">
        <f>F23-'★★（コピー）前回定時在外'!F23</f>
        <v>-21</v>
      </c>
      <c r="H23" s="919">
        <v>48</v>
      </c>
      <c r="I23" s="926" t="s">
        <v>292</v>
      </c>
      <c r="J23" s="921">
        <f>'★★★（入力）市町村別積算表②'!L55</f>
        <v>0</v>
      </c>
      <c r="K23" s="922">
        <f>'★★★（入力）市町村別積算表②'!M55</f>
        <v>0</v>
      </c>
      <c r="L23" s="927">
        <f t="shared" si="3"/>
        <v>0</v>
      </c>
      <c r="M23" s="928">
        <f>L23-'★★（コピー）前回定時在外'!L23</f>
        <v>0</v>
      </c>
      <c r="N23" s="918"/>
    </row>
    <row r="24" spans="1:14" s="795" customFormat="1" ht="16.5" customHeight="1">
      <c r="A24" s="900"/>
      <c r="B24" s="919">
        <v>17</v>
      </c>
      <c r="C24" s="926" t="s">
        <v>260</v>
      </c>
      <c r="D24" s="921">
        <f>'★★★（入力）市町村別積算表②'!L24</f>
        <v>0</v>
      </c>
      <c r="E24" s="922">
        <f>'★★★（入力）市町村別積算表②'!M24</f>
        <v>0</v>
      </c>
      <c r="F24" s="923">
        <f t="shared" si="2"/>
        <v>0</v>
      </c>
      <c r="G24" s="924">
        <f>F24-'★★（コピー）前回定時在外'!F24</f>
        <v>-2</v>
      </c>
      <c r="H24" s="919">
        <v>49</v>
      </c>
      <c r="I24" s="926" t="s">
        <v>419</v>
      </c>
      <c r="J24" s="921">
        <f>'★★★（入力）市町村別積算表②'!L56</f>
        <v>2</v>
      </c>
      <c r="K24" s="922">
        <f>'★★★（入力）市町村別積算表②'!M56</f>
        <v>1</v>
      </c>
      <c r="L24" s="927">
        <f t="shared" si="3"/>
        <v>3</v>
      </c>
      <c r="M24" s="928">
        <f>L24-'★★（コピー）前回定時在外'!L24</f>
        <v>0</v>
      </c>
      <c r="N24" s="918"/>
    </row>
    <row r="25" spans="1:14" s="795" customFormat="1" ht="16.5" customHeight="1">
      <c r="A25" s="900"/>
      <c r="B25" s="919">
        <v>18</v>
      </c>
      <c r="C25" s="926" t="s">
        <v>261</v>
      </c>
      <c r="D25" s="921">
        <f>'★★★（入力）市町村別積算表②'!L25</f>
        <v>0</v>
      </c>
      <c r="E25" s="922">
        <f>'★★★（入力）市町村別積算表②'!M25</f>
        <v>0</v>
      </c>
      <c r="F25" s="923">
        <f t="shared" si="2"/>
        <v>0</v>
      </c>
      <c r="G25" s="924">
        <f>F25-'★★（コピー）前回定時在外'!F25</f>
        <v>0</v>
      </c>
      <c r="H25" s="919">
        <v>50</v>
      </c>
      <c r="I25" s="926" t="s">
        <v>294</v>
      </c>
      <c r="J25" s="921">
        <f>'★★★（入力）市町村別積算表②'!L57</f>
        <v>5</v>
      </c>
      <c r="K25" s="922">
        <f>'★★★（入力）市町村別積算表②'!M57</f>
        <v>3</v>
      </c>
      <c r="L25" s="927">
        <f t="shared" si="3"/>
        <v>8</v>
      </c>
      <c r="M25" s="928">
        <f>L25-'★★（コピー）前回定時在外'!L25</f>
        <v>1</v>
      </c>
      <c r="N25" s="918"/>
    </row>
    <row r="26" spans="1:14" s="795" customFormat="1" ht="16.5" customHeight="1">
      <c r="A26" s="900"/>
      <c r="B26" s="919">
        <v>19</v>
      </c>
      <c r="C26" s="926" t="s">
        <v>262</v>
      </c>
      <c r="D26" s="921">
        <f>'★★★（入力）市町村別積算表②'!L26</f>
        <v>6</v>
      </c>
      <c r="E26" s="922">
        <f>'★★★（入力）市町村別積算表②'!M26</f>
        <v>2</v>
      </c>
      <c r="F26" s="923">
        <f t="shared" si="2"/>
        <v>8</v>
      </c>
      <c r="G26" s="924">
        <f>F26-'★★（コピー）前回定時在外'!F26</f>
        <v>0</v>
      </c>
      <c r="H26" s="919">
        <v>51</v>
      </c>
      <c r="I26" s="926" t="s">
        <v>420</v>
      </c>
      <c r="J26" s="921">
        <f>'★★★（入力）市町村別積算表②'!L58</f>
        <v>2</v>
      </c>
      <c r="K26" s="922">
        <f>'★★★（入力）市町村別積算表②'!M58</f>
        <v>1</v>
      </c>
      <c r="L26" s="927">
        <f t="shared" si="3"/>
        <v>3</v>
      </c>
      <c r="M26" s="928">
        <f>L26-'★★（コピー）前回定時在外'!L26</f>
        <v>1</v>
      </c>
      <c r="N26" s="918"/>
    </row>
    <row r="27" spans="1:14" s="795" customFormat="1" ht="16.5" customHeight="1">
      <c r="A27" s="900"/>
      <c r="B27" s="919">
        <v>20</v>
      </c>
      <c r="C27" s="926" t="s">
        <v>413</v>
      </c>
      <c r="D27" s="921">
        <f>'★★★（入力）市町村別積算表②'!L27</f>
        <v>1</v>
      </c>
      <c r="E27" s="922">
        <f>'★★★（入力）市町村別積算表②'!M27</f>
        <v>0</v>
      </c>
      <c r="F27" s="923">
        <f t="shared" si="2"/>
        <v>1</v>
      </c>
      <c r="G27" s="924">
        <f>F27-'★★（コピー）前回定時在外'!F27</f>
        <v>0</v>
      </c>
      <c r="H27" s="919">
        <v>52</v>
      </c>
      <c r="I27" s="926" t="s">
        <v>296</v>
      </c>
      <c r="J27" s="921">
        <f>'★★★（入力）市町村別積算表②'!L62</f>
        <v>0</v>
      </c>
      <c r="K27" s="922">
        <f>'★★★（入力）市町村別積算表②'!M62</f>
        <v>0</v>
      </c>
      <c r="L27" s="927">
        <f t="shared" si="3"/>
        <v>0</v>
      </c>
      <c r="M27" s="928">
        <f>L27-'★★（コピー）前回定時在外'!L27</f>
        <v>0</v>
      </c>
      <c r="N27" s="918"/>
    </row>
    <row r="28" spans="1:14" s="795" customFormat="1" ht="16.5" customHeight="1">
      <c r="A28" s="900"/>
      <c r="B28" s="919">
        <v>21</v>
      </c>
      <c r="C28" s="926" t="s">
        <v>264</v>
      </c>
      <c r="D28" s="921">
        <f>'★★★（入力）市町村別積算表②'!L28</f>
        <v>0</v>
      </c>
      <c r="E28" s="922">
        <f>'★★★（入力）市町村別積算表②'!M28</f>
        <v>4</v>
      </c>
      <c r="F28" s="923">
        <f t="shared" si="2"/>
        <v>4</v>
      </c>
      <c r="G28" s="924">
        <f>F28-'★★（コピー）前回定時在外'!F28</f>
        <v>-2</v>
      </c>
      <c r="H28" s="919">
        <v>53</v>
      </c>
      <c r="I28" s="1027" t="s">
        <v>448</v>
      </c>
      <c r="J28" s="921">
        <f>'★★★（入力）市町村別積算表②'!L59</f>
        <v>4</v>
      </c>
      <c r="K28" s="922">
        <f>'★★★（入力）市町村別積算表②'!M59</f>
        <v>5</v>
      </c>
      <c r="L28" s="927">
        <f t="shared" si="3"/>
        <v>9</v>
      </c>
      <c r="M28" s="928">
        <f>L28-'★★（コピー）前回定時在外'!L28</f>
        <v>0</v>
      </c>
      <c r="N28" s="918"/>
    </row>
    <row r="29" spans="1:14" s="795" customFormat="1" ht="16.5" customHeight="1">
      <c r="A29" s="900"/>
      <c r="B29" s="948"/>
      <c r="C29" s="945" t="s">
        <v>50</v>
      </c>
      <c r="D29" s="931">
        <f>SUM(D21:D28)</f>
        <v>31</v>
      </c>
      <c r="E29" s="932">
        <f>SUM(E21:E28)</f>
        <v>34</v>
      </c>
      <c r="F29" s="946">
        <f>D29+E29</f>
        <v>65</v>
      </c>
      <c r="G29" s="949">
        <f>SUM(G21:G28)</f>
        <v>0</v>
      </c>
      <c r="H29" s="929"/>
      <c r="I29" s="930" t="s">
        <v>66</v>
      </c>
      <c r="J29" s="931">
        <f>SUM(J22:J28)</f>
        <v>13</v>
      </c>
      <c r="K29" s="932">
        <f>SUM(K22:K28)</f>
        <v>10</v>
      </c>
      <c r="L29" s="933">
        <f>J29+K29</f>
        <v>23</v>
      </c>
      <c r="M29" s="934">
        <f>SUM(M22:M28)</f>
        <v>0</v>
      </c>
      <c r="N29" s="918"/>
    </row>
    <row r="30" spans="1:14" s="795" customFormat="1" ht="16.5" customHeight="1">
      <c r="A30" s="900"/>
      <c r="B30" s="907">
        <v>22</v>
      </c>
      <c r="C30" s="950" t="s">
        <v>52</v>
      </c>
      <c r="D30" s="914">
        <f>'★★★（入力）市町村別積算表②'!L29</f>
        <v>0</v>
      </c>
      <c r="E30" s="915">
        <f>'★★★（入力）市町村別積算表②'!M29</f>
        <v>0</v>
      </c>
      <c r="F30" s="941">
        <f>SUM(D30:E30)</f>
        <v>0</v>
      </c>
      <c r="G30" s="912">
        <f>F30-'★★（コピー）前回定時在外'!F30</f>
        <v>0</v>
      </c>
      <c r="H30" s="907">
        <v>54</v>
      </c>
      <c r="I30" s="908" t="s">
        <v>421</v>
      </c>
      <c r="J30" s="914">
        <f>'★★★（入力）市町村別積算表②'!L63</f>
        <v>7</v>
      </c>
      <c r="K30" s="915">
        <f>'★★★（入力）市町村別積算表②'!M63</f>
        <v>8</v>
      </c>
      <c r="L30" s="916">
        <f>SUM(J30:K30)</f>
        <v>15</v>
      </c>
      <c r="M30" s="917">
        <f>L30-'★★（コピー）前回定時在外'!L30</f>
        <v>3</v>
      </c>
      <c r="N30" s="918"/>
    </row>
    <row r="31" spans="1:14" s="795" customFormat="1" ht="16.5" customHeight="1">
      <c r="A31" s="900"/>
      <c r="B31" s="919">
        <v>23</v>
      </c>
      <c r="C31" s="926" t="s">
        <v>267</v>
      </c>
      <c r="D31" s="921">
        <f>'★★★（入力）市町村別積算表②'!L30</f>
        <v>0</v>
      </c>
      <c r="E31" s="922">
        <f>'★★★（入力）市町村別積算表②'!M30</f>
        <v>1</v>
      </c>
      <c r="F31" s="923">
        <f>SUM(D31:E31)</f>
        <v>1</v>
      </c>
      <c r="G31" s="924">
        <f>F31-'★★（コピー）前回定時在外'!F31</f>
        <v>0</v>
      </c>
      <c r="H31" s="919">
        <v>55</v>
      </c>
      <c r="I31" s="926" t="s">
        <v>298</v>
      </c>
      <c r="J31" s="921">
        <f>'★★★（入力）市町村別積算表②'!L64</f>
        <v>0</v>
      </c>
      <c r="K31" s="922">
        <f>'★★★（入力）市町村別積算表②'!M64</f>
        <v>0</v>
      </c>
      <c r="L31" s="927">
        <f>SUM(J31:K31)</f>
        <v>0</v>
      </c>
      <c r="M31" s="928">
        <f>L31-'★★（コピー）前回定時在外'!L31</f>
        <v>0</v>
      </c>
      <c r="N31" s="918"/>
    </row>
    <row r="32" spans="1:14" s="795" customFormat="1" ht="16.5" customHeight="1">
      <c r="A32" s="900"/>
      <c r="B32" s="919">
        <v>24</v>
      </c>
      <c r="C32" s="951" t="s">
        <v>56</v>
      </c>
      <c r="D32" s="921">
        <f>'★★★（入力）市町村別積算表②'!L31</f>
        <v>2</v>
      </c>
      <c r="E32" s="922">
        <f>'★★★（入力）市町村別積算表②'!M31</f>
        <v>0</v>
      </c>
      <c r="F32" s="923">
        <f>SUM(D32:E32)</f>
        <v>2</v>
      </c>
      <c r="G32" s="924">
        <f>F32-'★★（コピー）前回定時在外'!F32</f>
        <v>0</v>
      </c>
      <c r="H32" s="919">
        <v>56</v>
      </c>
      <c r="I32" s="926" t="s">
        <v>299</v>
      </c>
      <c r="J32" s="921">
        <f>'★★★（入力）市町村別積算表②'!L65</f>
        <v>0</v>
      </c>
      <c r="K32" s="922">
        <f>'★★★（入力）市町村別積算表②'!M65</f>
        <v>0</v>
      </c>
      <c r="L32" s="927">
        <f>SUM(J32:K32)</f>
        <v>0</v>
      </c>
      <c r="M32" s="928">
        <f>L32-'★★（コピー）前回定時在外'!L32</f>
        <v>0</v>
      </c>
      <c r="N32" s="918"/>
    </row>
    <row r="33" spans="1:14" s="795" customFormat="1" ht="16.5" customHeight="1">
      <c r="A33" s="900"/>
      <c r="B33" s="919">
        <v>25</v>
      </c>
      <c r="C33" s="926" t="s">
        <v>269</v>
      </c>
      <c r="D33" s="921">
        <f>'★★★（入力）市町村別積算表②'!L32</f>
        <v>0</v>
      </c>
      <c r="E33" s="922">
        <f>'★★★（入力）市町村別積算表②'!M32</f>
        <v>0</v>
      </c>
      <c r="F33" s="923">
        <f>SUM(D33:E33)</f>
        <v>0</v>
      </c>
      <c r="G33" s="924">
        <f>F33-'★★（コピー）前回定時在外'!F33</f>
        <v>0</v>
      </c>
      <c r="H33" s="952"/>
      <c r="I33" s="930" t="s">
        <v>73</v>
      </c>
      <c r="J33" s="931">
        <f>SUM(J30:J32)</f>
        <v>7</v>
      </c>
      <c r="K33" s="932">
        <f>SUM(K30:K32)</f>
        <v>8</v>
      </c>
      <c r="L33" s="933">
        <f>J33+K33</f>
        <v>15</v>
      </c>
      <c r="M33" s="934">
        <f>SUM(M30:M32)</f>
        <v>3</v>
      </c>
      <c r="N33" s="918"/>
    </row>
    <row r="34" spans="1:14" s="795" customFormat="1" ht="16.5" customHeight="1">
      <c r="A34" s="900"/>
      <c r="B34" s="919">
        <v>26</v>
      </c>
      <c r="C34" s="926" t="s">
        <v>270</v>
      </c>
      <c r="D34" s="921">
        <f>'★★★（入力）市町村別積算表②'!L33</f>
        <v>0</v>
      </c>
      <c r="E34" s="922">
        <f>'★★★（入力）市町村別積算表②'!M33</f>
        <v>0</v>
      </c>
      <c r="F34" s="923">
        <f>SUM(D34:E34)</f>
        <v>0</v>
      </c>
      <c r="G34" s="924">
        <f>F34-'★★（コピー）前回定時在外'!F34</f>
        <v>-4</v>
      </c>
      <c r="H34" s="953" t="s">
        <v>75</v>
      </c>
      <c r="I34" s="954"/>
      <c r="J34" s="955">
        <f>D20+D29+D35+D42+J11+J21+J29+J33</f>
        <v>134</v>
      </c>
      <c r="K34" s="956">
        <f>E20+E29+E35+E42+K11+K21+K29+K33</f>
        <v>125</v>
      </c>
      <c r="L34" s="957">
        <f>J34+K34</f>
        <v>259</v>
      </c>
      <c r="M34" s="1028">
        <f>G20+G29+G35+G42+M11+M21+M29+M33</f>
        <v>-5</v>
      </c>
      <c r="N34" s="918"/>
    </row>
    <row r="35" spans="1:14" s="795" customFormat="1" ht="16.5" customHeight="1">
      <c r="A35" s="900"/>
      <c r="B35" s="948"/>
      <c r="C35" s="945" t="s">
        <v>61</v>
      </c>
      <c r="D35" s="931">
        <f>SUM(D30:D34)</f>
        <v>2</v>
      </c>
      <c r="E35" s="932">
        <f>SUM(E30:E34)</f>
        <v>1</v>
      </c>
      <c r="F35" s="946">
        <f>D35+E35</f>
        <v>3</v>
      </c>
      <c r="G35" s="949">
        <f>SUM(G30:G34)</f>
        <v>-4</v>
      </c>
      <c r="H35" s="959" t="s">
        <v>76</v>
      </c>
      <c r="I35" s="960"/>
      <c r="J35" s="961">
        <f>D14+J34</f>
        <v>262</v>
      </c>
      <c r="K35" s="962">
        <f>E14+K34</f>
        <v>240</v>
      </c>
      <c r="L35" s="963">
        <f>J35+K35</f>
        <v>502</v>
      </c>
      <c r="M35" s="1029">
        <f>G14+M34</f>
        <v>8</v>
      </c>
      <c r="N35" s="918"/>
    </row>
    <row r="36" spans="1:14" s="795" customFormat="1" ht="16.5" customHeight="1">
      <c r="A36" s="900"/>
      <c r="B36" s="907">
        <v>27</v>
      </c>
      <c r="C36" s="908" t="s">
        <v>271</v>
      </c>
      <c r="D36" s="914">
        <f>'★★★（入力）市町村別積算表②'!L34</f>
        <v>3</v>
      </c>
      <c r="E36" s="915">
        <f>'★★★（入力）市町村別積算表②'!M34</f>
        <v>1</v>
      </c>
      <c r="F36" s="941">
        <f aca="true" t="shared" si="4" ref="F36:F41">SUM(D36:E36)</f>
        <v>4</v>
      </c>
      <c r="G36" s="912">
        <f>F36-'★★（コピー）前回定時在外'!F36</f>
        <v>0</v>
      </c>
      <c r="H36" s="1190" t="s">
        <v>754</v>
      </c>
      <c r="I36" s="1191"/>
      <c r="J36" s="965">
        <f>J35-'★★★（入力）市町村別積算表②'!C67</f>
        <v>4</v>
      </c>
      <c r="K36" s="966">
        <f>K35-'★★★（入力）市町村別積算表②'!D67</f>
        <v>4</v>
      </c>
      <c r="L36" s="967">
        <f>L35-'★★★（入力）市町村別積算表②'!E67</f>
        <v>8</v>
      </c>
      <c r="M36" s="1030" t="s">
        <v>0</v>
      </c>
      <c r="N36" s="918"/>
    </row>
    <row r="37" spans="1:14" s="795" customFormat="1" ht="16.5" customHeight="1">
      <c r="A37" s="900"/>
      <c r="B37" s="919">
        <v>28</v>
      </c>
      <c r="C37" s="926" t="s">
        <v>272</v>
      </c>
      <c r="D37" s="921">
        <f>'★★★（入力）市町村別積算表②'!L35</f>
        <v>1</v>
      </c>
      <c r="E37" s="922">
        <f>'★★★（入力）市町村別積算表②'!M35</f>
        <v>4</v>
      </c>
      <c r="F37" s="923">
        <f t="shared" si="4"/>
        <v>5</v>
      </c>
      <c r="G37" s="924">
        <f>F37-'★★（コピー）前回定時在外'!F37</f>
        <v>0</v>
      </c>
      <c r="N37" s="918"/>
    </row>
    <row r="38" spans="1:14" s="795" customFormat="1" ht="16.5" customHeight="1">
      <c r="A38" s="900"/>
      <c r="B38" s="919">
        <v>29</v>
      </c>
      <c r="C38" s="926" t="s">
        <v>273</v>
      </c>
      <c r="D38" s="921">
        <f>'★★★（入力）市町村別積算表②'!L36</f>
        <v>4</v>
      </c>
      <c r="E38" s="922">
        <f>'★★★（入力）市町村別積算表②'!M36</f>
        <v>9</v>
      </c>
      <c r="F38" s="923">
        <f t="shared" si="4"/>
        <v>13</v>
      </c>
      <c r="G38" s="924">
        <f>F38-'★★（コピー）前回定時在外'!F38</f>
        <v>13</v>
      </c>
      <c r="N38" s="918"/>
    </row>
    <row r="39" spans="1:14" s="795" customFormat="1" ht="16.5" customHeight="1">
      <c r="A39" s="900"/>
      <c r="B39" s="919">
        <v>30</v>
      </c>
      <c r="C39" s="926" t="s">
        <v>274</v>
      </c>
      <c r="D39" s="921">
        <f>'★★★（入力）市町村別積算表②'!L37</f>
        <v>0</v>
      </c>
      <c r="E39" s="922">
        <f>'★★★（入力）市町村別積算表②'!M37</f>
        <v>0</v>
      </c>
      <c r="F39" s="923">
        <f t="shared" si="4"/>
        <v>0</v>
      </c>
      <c r="G39" s="924">
        <f>F39-'★★（コピー）前回定時在外'!F39</f>
        <v>0</v>
      </c>
      <c r="H39" s="1031"/>
      <c r="I39" s="972"/>
      <c r="J39" s="942"/>
      <c r="K39" s="942"/>
      <c r="L39" s="942"/>
      <c r="M39" s="973"/>
      <c r="N39" s="900"/>
    </row>
    <row r="40" spans="1:14" s="795" customFormat="1" ht="16.5" customHeight="1">
      <c r="A40" s="900"/>
      <c r="B40" s="919">
        <v>31</v>
      </c>
      <c r="C40" s="926" t="s">
        <v>275</v>
      </c>
      <c r="D40" s="921">
        <f>'★★★（入力）市町村別積算表②'!L38</f>
        <v>0</v>
      </c>
      <c r="E40" s="922">
        <f>'★★★（入力）市町村別積算表②'!M38</f>
        <v>0</v>
      </c>
      <c r="F40" s="923">
        <f t="shared" si="4"/>
        <v>0</v>
      </c>
      <c r="G40" s="924">
        <f>F40-'★★（コピー）前回定時在外'!F40</f>
        <v>-9</v>
      </c>
      <c r="H40" s="974"/>
      <c r="I40" s="974"/>
      <c r="J40" s="974"/>
      <c r="K40" s="974"/>
      <c r="L40" s="974"/>
      <c r="M40" s="974"/>
      <c r="N40" s="900"/>
    </row>
    <row r="41" spans="1:14" s="795" customFormat="1" ht="16.5" customHeight="1">
      <c r="A41" s="900"/>
      <c r="B41" s="919">
        <v>32</v>
      </c>
      <c r="C41" s="926" t="s">
        <v>276</v>
      </c>
      <c r="D41" s="921">
        <f>'★★★（入力）市町村別積算表②'!L39</f>
        <v>8</v>
      </c>
      <c r="E41" s="922">
        <f>'★★★（入力）市町村別積算表②'!M39</f>
        <v>10</v>
      </c>
      <c r="F41" s="923">
        <f t="shared" si="4"/>
        <v>18</v>
      </c>
      <c r="G41" s="924">
        <f>F41-'★★（コピー）前回定時在外'!F41</f>
        <v>-3</v>
      </c>
      <c r="H41" s="974"/>
      <c r="I41" s="974"/>
      <c r="J41" s="974"/>
      <c r="K41" s="974"/>
      <c r="L41" s="974"/>
      <c r="M41" s="974"/>
      <c r="N41" s="900"/>
    </row>
    <row r="42" spans="1:14" s="795" customFormat="1" ht="16.5" customHeight="1">
      <c r="A42" s="900"/>
      <c r="B42" s="975"/>
      <c r="C42" s="945" t="s">
        <v>74</v>
      </c>
      <c r="D42" s="931">
        <f>SUM(D36:D41)</f>
        <v>16</v>
      </c>
      <c r="E42" s="932">
        <f>SUM(E36:E41)</f>
        <v>24</v>
      </c>
      <c r="F42" s="946">
        <f>D42+E42</f>
        <v>40</v>
      </c>
      <c r="G42" s="949">
        <f>SUM(G36:G41)</f>
        <v>1</v>
      </c>
      <c r="H42" s="972"/>
      <c r="I42" s="972"/>
      <c r="J42" s="942"/>
      <c r="K42" s="942"/>
      <c r="L42" s="942"/>
      <c r="M42" s="973"/>
      <c r="N42" s="900"/>
    </row>
    <row r="43" spans="12:13" ht="16.5" customHeight="1">
      <c r="L43" s="1026"/>
      <c r="M43" s="1026"/>
    </row>
    <row r="44" ht="16.5" customHeight="1">
      <c r="G44" s="781"/>
    </row>
  </sheetData>
  <sheetProtection/>
  <mergeCells count="16">
    <mergeCell ref="B1:M1"/>
    <mergeCell ref="D3:F3"/>
    <mergeCell ref="J3:L3"/>
    <mergeCell ref="G3:G5"/>
    <mergeCell ref="M3:M5"/>
    <mergeCell ref="I2:M2"/>
    <mergeCell ref="D4:D5"/>
    <mergeCell ref="L4:L5"/>
    <mergeCell ref="J4:J5"/>
    <mergeCell ref="K4:K5"/>
    <mergeCell ref="C3:C4"/>
    <mergeCell ref="I3:I4"/>
    <mergeCell ref="B14:C14"/>
    <mergeCell ref="H36:I36"/>
    <mergeCell ref="E4:E5"/>
    <mergeCell ref="F4:F5"/>
  </mergeCells>
  <printOptions/>
  <pageMargins left="0.48" right="0.15" top="0.7480314960629921" bottom="0.708661417322834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N44"/>
  <sheetViews>
    <sheetView showGridLines="0" view="pageBreakPreview" zoomScaleSheetLayoutView="100" workbookViewId="0" topLeftCell="A1">
      <selection activeCell="A1" sqref="A1:IV16384"/>
    </sheetView>
  </sheetViews>
  <sheetFormatPr defaultColWidth="10.59765625" defaultRowHeight="16.5" customHeight="1"/>
  <cols>
    <col min="1" max="1" width="1" style="782" customWidth="1"/>
    <col min="2" max="2" width="2.59765625" style="782" customWidth="1"/>
    <col min="3" max="3" width="12.3984375" style="784" customWidth="1"/>
    <col min="4" max="5" width="10" style="782" customWidth="1"/>
    <col min="6" max="6" width="11.8984375" style="782" customWidth="1"/>
    <col min="7" max="7" width="8.69921875" style="782" customWidth="1"/>
    <col min="8" max="8" width="2.59765625" style="782" customWidth="1"/>
    <col min="9" max="9" width="12.69921875" style="784" customWidth="1"/>
    <col min="10" max="11" width="10.09765625" style="782" customWidth="1"/>
    <col min="12" max="12" width="11.8984375" style="782" customWidth="1"/>
    <col min="13" max="13" width="8.09765625" style="782" customWidth="1"/>
    <col min="14" max="14" width="1.69921875" style="782" customWidth="1"/>
    <col min="15" max="15" width="16.59765625" style="782" customWidth="1"/>
    <col min="16" max="16" width="6.59765625" style="782" customWidth="1"/>
    <col min="17" max="16384" width="10.59765625" style="782" customWidth="1"/>
  </cols>
  <sheetData>
    <row r="1" spans="2:13" s="790" customFormat="1" ht="38.25" customHeight="1">
      <c r="B1" s="1170" t="s">
        <v>430</v>
      </c>
      <c r="C1" s="1170"/>
      <c r="D1" s="1170"/>
      <c r="E1" s="1170"/>
      <c r="F1" s="1170"/>
      <c r="G1" s="1170"/>
      <c r="H1" s="1170"/>
      <c r="I1" s="1170"/>
      <c r="J1" s="1170"/>
      <c r="K1" s="1170"/>
      <c r="L1" s="1170"/>
      <c r="M1" s="1170"/>
    </row>
    <row r="2" spans="1:14" s="795" customFormat="1" ht="16.5" customHeight="1">
      <c r="A2" s="899"/>
      <c r="B2" s="900"/>
      <c r="C2" s="901"/>
      <c r="D2" s="900"/>
      <c r="E2" s="900"/>
      <c r="F2" s="900"/>
      <c r="G2" s="900"/>
      <c r="H2" s="900"/>
      <c r="I2" s="1171" t="str">
        <f>'★H17.09定時在外（今回使わない）'!I2</f>
        <v>　　　　　（平成１７年９月２日現在）</v>
      </c>
      <c r="J2" s="1171"/>
      <c r="K2" s="1171"/>
      <c r="L2" s="1171"/>
      <c r="M2" s="1171"/>
      <c r="N2" s="899"/>
    </row>
    <row r="3" spans="1:14" s="795" customFormat="1" ht="16.5" customHeight="1">
      <c r="A3" s="900"/>
      <c r="B3" s="902" t="s">
        <v>1</v>
      </c>
      <c r="C3" s="1178" t="s">
        <v>370</v>
      </c>
      <c r="D3" s="1398" t="s">
        <v>431</v>
      </c>
      <c r="E3" s="1399"/>
      <c r="F3" s="1400"/>
      <c r="G3" s="1184" t="str">
        <f>'★H17.09定時在外（今回使わない）'!G3</f>
        <v>増 減　　　　　　　　　対H17.6.2              現在</v>
      </c>
      <c r="H3" s="902" t="s">
        <v>1</v>
      </c>
      <c r="I3" s="1178" t="s">
        <v>400</v>
      </c>
      <c r="J3" s="1398" t="str">
        <f>D3</f>
        <v>選挙人名簿登録者数＋在外選挙人名簿登録者数</v>
      </c>
      <c r="K3" s="1399"/>
      <c r="L3" s="1400"/>
      <c r="M3" s="1192" t="str">
        <f>G3</f>
        <v>増 減　　　　　　　　　対H17.6.2              現在</v>
      </c>
      <c r="N3" s="900"/>
    </row>
    <row r="4" spans="1:14" s="795" customFormat="1" ht="16.5" customHeight="1">
      <c r="A4" s="900"/>
      <c r="B4" s="904" t="s">
        <v>401</v>
      </c>
      <c r="C4" s="1179"/>
      <c r="D4" s="1172" t="s">
        <v>402</v>
      </c>
      <c r="E4" s="1174" t="s">
        <v>240</v>
      </c>
      <c r="F4" s="1176" t="s">
        <v>241</v>
      </c>
      <c r="G4" s="1185"/>
      <c r="H4" s="904" t="s">
        <v>403</v>
      </c>
      <c r="I4" s="1179"/>
      <c r="J4" s="1172" t="str">
        <f>D4</f>
        <v>男</v>
      </c>
      <c r="K4" s="1174" t="str">
        <f>E4</f>
        <v>女</v>
      </c>
      <c r="L4" s="1176" t="str">
        <f>F4</f>
        <v>計</v>
      </c>
      <c r="M4" s="1193"/>
      <c r="N4" s="900"/>
    </row>
    <row r="5" spans="1:14" s="795" customFormat="1" ht="16.5" customHeight="1">
      <c r="A5" s="900"/>
      <c r="B5" s="905"/>
      <c r="C5" s="906"/>
      <c r="D5" s="1173"/>
      <c r="E5" s="1175"/>
      <c r="F5" s="1177"/>
      <c r="G5" s="1186"/>
      <c r="H5" s="905"/>
      <c r="I5" s="906"/>
      <c r="J5" s="1173"/>
      <c r="K5" s="1175"/>
      <c r="L5" s="1177"/>
      <c r="M5" s="1194"/>
      <c r="N5" s="900"/>
    </row>
    <row r="6" spans="1:14" s="795" customFormat="1" ht="16.5" customHeight="1">
      <c r="A6" s="900"/>
      <c r="B6" s="907" t="s">
        <v>5</v>
      </c>
      <c r="C6" s="908" t="s">
        <v>243</v>
      </c>
      <c r="D6" s="909">
        <f>SUM('★H17.09定時①（今回使わない）'!D6,'★H17.09定時在外（今回使わない）'!D6)</f>
        <v>74349</v>
      </c>
      <c r="E6" s="910">
        <f>SUM('★H17.09定時①（今回使わない）'!E6,'★H17.09定時在外（今回使わない）'!E6)</f>
        <v>79825</v>
      </c>
      <c r="F6" s="911">
        <f>SUM('★H17.09定時①（今回使わない）'!F6,'★H17.09定時在外（今回使わない）'!F6)</f>
        <v>154174</v>
      </c>
      <c r="G6" s="912">
        <f>SUM('★H17.09定時①（今回使わない）'!G6,'★H17.09定時在外（今回使わない）'!G6)</f>
        <v>-247</v>
      </c>
      <c r="H6" s="913">
        <v>33</v>
      </c>
      <c r="I6" s="908" t="s">
        <v>414</v>
      </c>
      <c r="J6" s="914">
        <f>SUM('★H17.09定時在外（今回使わない）'!J6,'★H17.09定時①（今回使わない）'!J6)</f>
        <v>15490</v>
      </c>
      <c r="K6" s="915">
        <f>SUM('★H17.09定時在外（今回使わない）'!K6,'★H17.09定時①（今回使わない）'!K6)</f>
        <v>15636</v>
      </c>
      <c r="L6" s="916">
        <f>SUM('★H17.09定時在外（今回使わない）'!L6,'★H17.09定時①（今回使わない）'!L6)</f>
        <v>31126</v>
      </c>
      <c r="M6" s="917">
        <f>SUM('★H17.09定時在外（今回使わない）'!M6,'★H17.09定時①（今回使わない）'!M6)</f>
        <v>122</v>
      </c>
      <c r="N6" s="918"/>
    </row>
    <row r="7" spans="1:14" s="795" customFormat="1" ht="16.5" customHeight="1">
      <c r="A7" s="900"/>
      <c r="B7" s="919" t="s">
        <v>8</v>
      </c>
      <c r="C7" s="920" t="s">
        <v>9</v>
      </c>
      <c r="D7" s="921">
        <f>SUM('★H17.09定時①（今回使わない）'!D7,'★H17.09定時在外（今回使わない）'!D7)</f>
        <v>20705</v>
      </c>
      <c r="E7" s="922">
        <f>SUM('★H17.09定時①（今回使わない）'!E7,'★H17.09定時在外（今回使わない）'!E7)</f>
        <v>21907</v>
      </c>
      <c r="F7" s="923">
        <f>SUM('★H17.09定時①（今回使わない）'!F7,'★H17.09定時在外（今回使わない）'!F7)</f>
        <v>42612</v>
      </c>
      <c r="G7" s="924">
        <f>SUM('★H17.09定時①（今回使わない）'!G7,'★H17.09定時在外（今回使わない）'!G7)</f>
        <v>-79</v>
      </c>
      <c r="H7" s="925">
        <v>34</v>
      </c>
      <c r="I7" s="926" t="s">
        <v>246</v>
      </c>
      <c r="J7" s="921">
        <f>SUM('★H17.09定時在外（今回使わない）'!J7,'★H17.09定時①（今回使わない）'!J7)</f>
        <v>7611</v>
      </c>
      <c r="K7" s="922">
        <f>SUM('★H17.09定時在外（今回使わない）'!K7,'★H17.09定時①（今回使わない）'!K7)</f>
        <v>7839</v>
      </c>
      <c r="L7" s="927">
        <f>SUM('★H17.09定時在外（今回使わない）'!L7,'★H17.09定時①（今回使わない）'!L7)</f>
        <v>15450</v>
      </c>
      <c r="M7" s="928">
        <f>SUM('★H17.09定時在外（今回使わない）'!M7,'★H17.09定時①（今回使わない）'!M7)</f>
        <v>116</v>
      </c>
      <c r="N7" s="918"/>
    </row>
    <row r="8" spans="1:14" s="795" customFormat="1" ht="16.5" customHeight="1">
      <c r="A8" s="900"/>
      <c r="B8" s="919" t="s">
        <v>11</v>
      </c>
      <c r="C8" s="926" t="s">
        <v>250</v>
      </c>
      <c r="D8" s="921">
        <f>SUM('★H17.09定時①（今回使わない）'!D8,'★H17.09定時在外（今回使わない）'!D8)</f>
        <v>10241</v>
      </c>
      <c r="E8" s="922">
        <f>SUM('★H17.09定時①（今回使わない）'!E8,'★H17.09定時在外（今回使わない）'!E8)</f>
        <v>10999</v>
      </c>
      <c r="F8" s="923">
        <f>SUM('★H17.09定時①（今回使わない）'!F8,'★H17.09定時在外（今回使わない）'!F8)</f>
        <v>21240</v>
      </c>
      <c r="G8" s="924">
        <f>SUM('★H17.09定時①（今回使わない）'!G8,'★H17.09定時在外（今回使わない）'!G8)</f>
        <v>6</v>
      </c>
      <c r="H8" s="925">
        <v>35</v>
      </c>
      <c r="I8" s="926" t="s">
        <v>247</v>
      </c>
      <c r="J8" s="921">
        <f>SUM('★H17.09定時在外（今回使わない）'!J8,'★H17.09定時①（今回使わない）'!J8)</f>
        <v>3930</v>
      </c>
      <c r="K8" s="922">
        <f>SUM('★H17.09定時在外（今回使わない）'!K8,'★H17.09定時①（今回使わない）'!K8)</f>
        <v>3874</v>
      </c>
      <c r="L8" s="927">
        <f>SUM('★H17.09定時在外（今回使わない）'!L8,'★H17.09定時①（今回使わない）'!L8)</f>
        <v>7804</v>
      </c>
      <c r="M8" s="928">
        <f>SUM('★H17.09定時在外（今回使わない）'!M8,'★H17.09定時①（今回使わない）'!M8)</f>
        <v>69</v>
      </c>
      <c r="N8" s="918"/>
    </row>
    <row r="9" spans="1:14" s="795" customFormat="1" ht="16.5" customHeight="1">
      <c r="A9" s="900"/>
      <c r="B9" s="919" t="s">
        <v>14</v>
      </c>
      <c r="C9" s="926" t="s">
        <v>289</v>
      </c>
      <c r="D9" s="921">
        <f>SUM('★H17.09定時①（今回使わない）'!D9,'★H17.09定時在外（今回使わない）'!D9)</f>
        <v>12834</v>
      </c>
      <c r="E9" s="922">
        <f>SUM('★H17.09定時①（今回使わない）'!E9,'★H17.09定時在外（今回使わない）'!E9)</f>
        <v>13486</v>
      </c>
      <c r="F9" s="923">
        <f>SUM('★H17.09定時①（今回使わない）'!F9,'★H17.09定時在外（今回使わない）'!F9)</f>
        <v>26320</v>
      </c>
      <c r="G9" s="924">
        <f>SUM('★H17.09定時①（今回使わない）'!G9,'★H17.09定時在外（今回使わない）'!G9)</f>
        <v>-170</v>
      </c>
      <c r="H9" s="925">
        <v>36</v>
      </c>
      <c r="I9" s="926" t="s">
        <v>248</v>
      </c>
      <c r="J9" s="921">
        <f>SUM('★H17.09定時在外（今回使わない）'!J9,'★H17.09定時①（今回使わない）'!J9)</f>
        <v>6423</v>
      </c>
      <c r="K9" s="922">
        <f>SUM('★H17.09定時在外（今回使わない）'!K9,'★H17.09定時①（今回使わない）'!K9)</f>
        <v>6190</v>
      </c>
      <c r="L9" s="927">
        <f>SUM('★H17.09定時在外（今回使わない）'!L9,'★H17.09定時①（今回使わない）'!L9)</f>
        <v>12613</v>
      </c>
      <c r="M9" s="928">
        <f>SUM('★H17.09定時在外（今回使わない）'!M9,'★H17.09定時①（今回使わない）'!M9)</f>
        <v>26</v>
      </c>
      <c r="N9" s="918"/>
    </row>
    <row r="10" spans="1:14" s="795" customFormat="1" ht="16.5" customHeight="1">
      <c r="A10" s="900"/>
      <c r="B10" s="919" t="s">
        <v>17</v>
      </c>
      <c r="C10" s="926" t="s">
        <v>251</v>
      </c>
      <c r="D10" s="921">
        <f>SUM('★H17.09定時①（今回使わない）'!D10,'★H17.09定時在外（今回使わない）'!D10)</f>
        <v>12193</v>
      </c>
      <c r="E10" s="922">
        <f>SUM('★H17.09定時①（今回使わない）'!E10,'★H17.09定時在外（今回使わない）'!E10)</f>
        <v>13507</v>
      </c>
      <c r="F10" s="923">
        <f>SUM('★H17.09定時①（今回使わない）'!F10,'★H17.09定時在外（今回使わない）'!F10)</f>
        <v>25700</v>
      </c>
      <c r="G10" s="924">
        <f>SUM('★H17.09定時①（今回使わない）'!G10,'★H17.09定時在外（今回使わない）'!G10)</f>
        <v>50</v>
      </c>
      <c r="H10" s="925">
        <v>37</v>
      </c>
      <c r="I10" s="926" t="s">
        <v>249</v>
      </c>
      <c r="J10" s="921">
        <f>SUM('★H17.09定時在外（今回使わない）'!J10,'★H17.09定時①（今回使わない）'!J10)</f>
        <v>6326</v>
      </c>
      <c r="K10" s="922">
        <f>SUM('★H17.09定時在外（今回使わない）'!K10,'★H17.09定時①（今回使わない）'!K10)</f>
        <v>6550</v>
      </c>
      <c r="L10" s="927">
        <f>SUM('★H17.09定時在外（今回使わない）'!L10,'★H17.09定時①（今回使わない）'!L10)</f>
        <v>12876</v>
      </c>
      <c r="M10" s="928">
        <f>SUM('★H17.09定時在外（今回使わない）'!M10,'★H17.09定時①（今回使わない）'!M10)</f>
        <v>46</v>
      </c>
      <c r="N10" s="918"/>
    </row>
    <row r="11" spans="1:14" s="795" customFormat="1" ht="16.5" customHeight="1">
      <c r="A11" s="900"/>
      <c r="B11" s="919" t="s">
        <v>20</v>
      </c>
      <c r="C11" s="926" t="s">
        <v>290</v>
      </c>
      <c r="D11" s="921">
        <f>SUM('★H17.09定時①（今回使わない）'!D11,'★H17.09定時在外（今回使わない）'!D11)</f>
        <v>12410</v>
      </c>
      <c r="E11" s="922">
        <f>SUM('★H17.09定時①（今回使わない）'!E11,'★H17.09定時在外（今回使わない）'!E11)</f>
        <v>13288</v>
      </c>
      <c r="F11" s="923">
        <f>SUM('★H17.09定時①（今回使わない）'!F11,'★H17.09定時在外（今回使わない）'!F11)</f>
        <v>25698</v>
      </c>
      <c r="G11" s="924">
        <f>SUM('★H17.09定時①（今回使わない）'!G11,'★H17.09定時在外（今回使わない）'!G11)</f>
        <v>-64</v>
      </c>
      <c r="H11" s="929"/>
      <c r="I11" s="930" t="s">
        <v>29</v>
      </c>
      <c r="J11" s="931">
        <f>SUM(J6:J10)</f>
        <v>39780</v>
      </c>
      <c r="K11" s="932">
        <f>SUM(K6:K10)</f>
        <v>40089</v>
      </c>
      <c r="L11" s="933">
        <f>J11+K11</f>
        <v>79869</v>
      </c>
      <c r="M11" s="934">
        <f>SUM(M6:M10)</f>
        <v>379</v>
      </c>
      <c r="N11" s="918"/>
    </row>
    <row r="12" spans="1:14" s="795" customFormat="1" ht="16.5" customHeight="1">
      <c r="A12" s="900"/>
      <c r="B12" s="919" t="s">
        <v>22</v>
      </c>
      <c r="C12" s="926" t="s">
        <v>409</v>
      </c>
      <c r="D12" s="921">
        <f>SUM('★H17.09定時①（今回使わない）'!D12,'★H17.09定時在外（今回使わない）'!D12)</f>
        <v>12553</v>
      </c>
      <c r="E12" s="922">
        <f>SUM('★H17.09定時①（今回使わない）'!E12,'★H17.09定時在外（今回使わない）'!E12)</f>
        <v>12926</v>
      </c>
      <c r="F12" s="923">
        <f>SUM('★H17.09定時①（今回使わない）'!F12,'★H17.09定時在外（今回使わない）'!F12)</f>
        <v>25479</v>
      </c>
      <c r="G12" s="924">
        <f>SUM('★H17.09定時①（今回使わない）'!G12,'★H17.09定時在外（今回使わない）'!G12)</f>
        <v>86</v>
      </c>
      <c r="H12" s="907">
        <v>38</v>
      </c>
      <c r="I12" s="908" t="s">
        <v>415</v>
      </c>
      <c r="J12" s="914">
        <f>SUM('★H17.09定時在外（今回使わない）'!J12,'★H17.09定時①（今回使わない）'!J12)</f>
        <v>5195</v>
      </c>
      <c r="K12" s="915">
        <f>SUM('★H17.09定時在外（今回使わない）'!K12,'★H17.09定時①（今回使わない）'!K12)</f>
        <v>5433</v>
      </c>
      <c r="L12" s="916">
        <f>SUM('★H17.09定時在外（今回使わない）'!L12,'★H17.09定時①（今回使わない）'!L12)</f>
        <v>10628</v>
      </c>
      <c r="M12" s="917">
        <f>SUM('★H17.09定時在外（今回使わない）'!M12,'★H17.09定時①（今回使わない）'!M12)</f>
        <v>68</v>
      </c>
      <c r="N12" s="918"/>
    </row>
    <row r="13" spans="1:14" s="795" customFormat="1" ht="16.5" customHeight="1">
      <c r="A13" s="900"/>
      <c r="B13" s="919">
        <v>8</v>
      </c>
      <c r="C13" s="935" t="s">
        <v>404</v>
      </c>
      <c r="D13" s="921">
        <f>SUM('★H17.09定時①（今回使わない）'!D13,'★H17.09定時在外（今回使わない）'!D13)</f>
        <v>27732</v>
      </c>
      <c r="E13" s="922">
        <f>SUM('★H17.09定時①（今回使わない）'!E13,'★H17.09定時在外（今回使わない）'!E13)</f>
        <v>28972</v>
      </c>
      <c r="F13" s="923">
        <f>SUM('★H17.09定時①（今回使わない）'!F13,'★H17.09定時在外（今回使わない）'!F13)</f>
        <v>56704</v>
      </c>
      <c r="G13" s="924">
        <f>SUM('★H17.09定時①（今回使わない）'!G13,'★H17.09定時在外（今回使わない）'!G13)</f>
        <v>224</v>
      </c>
      <c r="H13" s="919">
        <v>39</v>
      </c>
      <c r="I13" s="926" t="s">
        <v>279</v>
      </c>
      <c r="J13" s="921">
        <f>SUM('★H17.09定時在外（今回使わない）'!J13,'★H17.09定時①（今回使わない）'!J13)</f>
        <v>2008</v>
      </c>
      <c r="K13" s="922">
        <f>SUM('★H17.09定時在外（今回使わない）'!K13,'★H17.09定時①（今回使わない）'!K13)</f>
        <v>2103</v>
      </c>
      <c r="L13" s="927">
        <f>SUM('★H17.09定時在外（今回使わない）'!L13,'★H17.09定時①（今回使わない）'!L13)</f>
        <v>4111</v>
      </c>
      <c r="M13" s="928">
        <f>SUM('★H17.09定時在外（今回使わない）'!M13,'★H17.09定時①（今回使わない）'!M13)</f>
        <v>3</v>
      </c>
      <c r="N13" s="918"/>
    </row>
    <row r="14" spans="1:14" s="795" customFormat="1" ht="16.5" customHeight="1">
      <c r="A14" s="900"/>
      <c r="B14" s="1180" t="s">
        <v>24</v>
      </c>
      <c r="C14" s="1181"/>
      <c r="D14" s="936">
        <f>SUM(D6:D13)</f>
        <v>183017</v>
      </c>
      <c r="E14" s="937">
        <f>SUM(E6:E13)</f>
        <v>194910</v>
      </c>
      <c r="F14" s="938">
        <f>D14+E14</f>
        <v>377927</v>
      </c>
      <c r="G14" s="939">
        <f>SUM(G6:G13)</f>
        <v>-194</v>
      </c>
      <c r="H14" s="919">
        <v>40</v>
      </c>
      <c r="I14" s="926" t="s">
        <v>416</v>
      </c>
      <c r="J14" s="921">
        <f>SUM('★H17.09定時在外（今回使わない）'!J14,'★H17.09定時①（今回使わない）'!J14)</f>
        <v>2874</v>
      </c>
      <c r="K14" s="922">
        <f>SUM('★H17.09定時在外（今回使わない）'!K14,'★H17.09定時①（今回使わない）'!K14)</f>
        <v>3074</v>
      </c>
      <c r="L14" s="927">
        <f>SUM('★H17.09定時在外（今回使わない）'!L14,'★H17.09定時①（今回使わない）'!L14)</f>
        <v>5948</v>
      </c>
      <c r="M14" s="928">
        <f>SUM('★H17.09定時在外（今回使わない）'!M14,'★H17.09定時①（今回使わない）'!M14)</f>
        <v>61</v>
      </c>
      <c r="N14" s="918"/>
    </row>
    <row r="15" spans="1:14" s="795" customFormat="1" ht="16.5" customHeight="1">
      <c r="A15" s="900"/>
      <c r="B15" s="907">
        <v>9</v>
      </c>
      <c r="C15" s="940" t="s">
        <v>411</v>
      </c>
      <c r="D15" s="914">
        <f>SUM('★H17.09定時①（今回使わない）'!D15,'★H17.09定時在外（今回使わない）'!D15)</f>
        <v>2748</v>
      </c>
      <c r="E15" s="915">
        <f>SUM('★H17.09定時①（今回使わない）'!E15,'★H17.09定時在外（今回使わない）'!E15)</f>
        <v>3093</v>
      </c>
      <c r="F15" s="941">
        <f>SUM('★H17.09定時①（今回使わない）'!F15,'★H17.09定時在外（今回使わない）'!F15)</f>
        <v>5841</v>
      </c>
      <c r="G15" s="912">
        <f>SUM('★H17.09定時①（今回使わない）'!G15,'★H17.09定時在外（今回使わない）'!G15)</f>
        <v>-24</v>
      </c>
      <c r="H15" s="919">
        <v>41</v>
      </c>
      <c r="I15" s="926" t="s">
        <v>281</v>
      </c>
      <c r="J15" s="921">
        <f>SUM('★H17.09定時在外（今回使わない）'!J15,'★H17.09定時①（今回使わない）'!J15)</f>
        <v>3892</v>
      </c>
      <c r="K15" s="922">
        <f>SUM('★H17.09定時在外（今回使わない）'!K15,'★H17.09定時①（今回使わない）'!K15)</f>
        <v>4123</v>
      </c>
      <c r="L15" s="927">
        <f>SUM('★H17.09定時在外（今回使わない）'!L15,'★H17.09定時①（今回使わない）'!L15)</f>
        <v>8015</v>
      </c>
      <c r="M15" s="928">
        <f>SUM('★H17.09定時在外（今回使わない）'!M15,'★H17.09定時①（今回使わない）'!M15)</f>
        <v>-18</v>
      </c>
      <c r="N15" s="918"/>
    </row>
    <row r="16" spans="1:14" s="795" customFormat="1" ht="16.5" customHeight="1">
      <c r="A16" s="900"/>
      <c r="B16" s="919">
        <v>10</v>
      </c>
      <c r="C16" s="926" t="s">
        <v>253</v>
      </c>
      <c r="D16" s="921">
        <f>SUM('★H17.09定時①（今回使わない）'!D16,'★H17.09定時在外（今回使わない）'!D16)</f>
        <v>2398</v>
      </c>
      <c r="E16" s="922">
        <f>SUM('★H17.09定時①（今回使わない）'!E16,'★H17.09定時在外（今回使わない）'!E16)</f>
        <v>2597</v>
      </c>
      <c r="F16" s="923">
        <f>SUM('★H17.09定時①（今回使わない）'!F16,'★H17.09定時在外（今回使わない）'!F16)</f>
        <v>4995</v>
      </c>
      <c r="G16" s="924">
        <f>SUM('★H17.09定時①（今回使わない）'!G16,'★H17.09定時在外（今回使わない）'!G16)</f>
        <v>-8</v>
      </c>
      <c r="H16" s="919">
        <v>42</v>
      </c>
      <c r="I16" s="926" t="s">
        <v>417</v>
      </c>
      <c r="J16" s="921">
        <f>SUM('★H17.09定時在外（今回使わない）'!J16,'★H17.09定時①（今回使わない）'!J16)</f>
        <v>3839</v>
      </c>
      <c r="K16" s="922">
        <f>SUM('★H17.09定時在外（今回使わない）'!K16,'★H17.09定時①（今回使わない）'!K16)</f>
        <v>4047</v>
      </c>
      <c r="L16" s="927">
        <f>SUM('★H17.09定時在外（今回使わない）'!L16,'★H17.09定時①（今回使わない）'!L16)</f>
        <v>7886</v>
      </c>
      <c r="M16" s="928">
        <f>SUM('★H17.09定時在外（今回使わない）'!M16,'★H17.09定時①（今回使わない）'!M16)</f>
        <v>64</v>
      </c>
      <c r="N16" s="918"/>
    </row>
    <row r="17" spans="1:14" s="795" customFormat="1" ht="16.5" customHeight="1">
      <c r="A17" s="942"/>
      <c r="B17" s="919">
        <v>11</v>
      </c>
      <c r="C17" s="926" t="s">
        <v>254</v>
      </c>
      <c r="D17" s="921">
        <f>SUM('★H17.09定時①（今回使わない）'!D17,'★H17.09定時在外（今回使わない）'!D17)</f>
        <v>492</v>
      </c>
      <c r="E17" s="922">
        <f>SUM('★H17.09定時①（今回使わない）'!E17,'★H17.09定時在外（今回使わない）'!E17)</f>
        <v>543</v>
      </c>
      <c r="F17" s="923">
        <f>SUM('★H17.09定時①（今回使わない）'!F17,'★H17.09定時在外（今回使わない）'!F17)</f>
        <v>1035</v>
      </c>
      <c r="G17" s="924">
        <f>SUM('★H17.09定時①（今回使わない）'!G17,'★H17.09定時在外（今回使わない）'!G17)</f>
        <v>-15</v>
      </c>
      <c r="H17" s="919">
        <v>43</v>
      </c>
      <c r="I17" s="926" t="s">
        <v>283</v>
      </c>
      <c r="J17" s="921">
        <f>SUM('★H17.09定時在外（今回使わない）'!J17,'★H17.09定時①（今回使わない）'!J17)</f>
        <v>1928</v>
      </c>
      <c r="K17" s="922">
        <f>SUM('★H17.09定時在外（今回使わない）'!K17,'★H17.09定時①（今回使わない）'!K17)</f>
        <v>2035</v>
      </c>
      <c r="L17" s="927">
        <f>SUM('★H17.09定時在外（今回使わない）'!L17,'★H17.09定時①（今回使わない）'!L17)</f>
        <v>3963</v>
      </c>
      <c r="M17" s="928">
        <f>SUM('★H17.09定時在外（今回使わない）'!M17,'★H17.09定時①（今回使わない）'!M17)</f>
        <v>11</v>
      </c>
      <c r="N17" s="943"/>
    </row>
    <row r="18" spans="1:14" s="795" customFormat="1" ht="16.5" customHeight="1">
      <c r="A18" s="900"/>
      <c r="B18" s="919">
        <v>12</v>
      </c>
      <c r="C18" s="926" t="s">
        <v>255</v>
      </c>
      <c r="D18" s="921">
        <f>SUM('★H17.09定時①（今回使わない）'!D18,'★H17.09定時在外（今回使わない）'!D18)</f>
        <v>3656</v>
      </c>
      <c r="E18" s="922">
        <f>SUM('★H17.09定時①（今回使わない）'!E18,'★H17.09定時在外（今回使わない）'!E18)</f>
        <v>3974</v>
      </c>
      <c r="F18" s="923">
        <f>SUM('★H17.09定時①（今回使わない）'!F18,'★H17.09定時在外（今回使わない）'!F18)</f>
        <v>7630</v>
      </c>
      <c r="G18" s="924">
        <f>SUM('★H17.09定時①（今回使わない）'!G18,'★H17.09定時在外（今回使わない）'!G18)</f>
        <v>12</v>
      </c>
      <c r="H18" s="919">
        <v>44</v>
      </c>
      <c r="I18" s="926" t="s">
        <v>418</v>
      </c>
      <c r="J18" s="921">
        <f>SUM('★H17.09定時在外（今回使わない）'!J18,'★H17.09定時①（今回使わない）'!J18)</f>
        <v>2391</v>
      </c>
      <c r="K18" s="922">
        <f>SUM('★H17.09定時在外（今回使わない）'!K18,'★H17.09定時①（今回使わない）'!K18)</f>
        <v>2602</v>
      </c>
      <c r="L18" s="927">
        <f>SUM('★H17.09定時在外（今回使わない）'!L18,'★H17.09定時①（今回使わない）'!L18)</f>
        <v>4993</v>
      </c>
      <c r="M18" s="928">
        <f>SUM('★H17.09定時在外（今回使わない）'!M18,'★H17.09定時①（今回使わない）'!M18)</f>
        <v>0</v>
      </c>
      <c r="N18" s="918"/>
    </row>
    <row r="19" spans="1:14" s="795" customFormat="1" ht="16.5" customHeight="1">
      <c r="A19" s="900"/>
      <c r="B19" s="919">
        <v>13</v>
      </c>
      <c r="C19" s="926" t="s">
        <v>256</v>
      </c>
      <c r="D19" s="921">
        <f>SUM('★H17.09定時①（今回使わない）'!D19,'★H17.09定時在外（今回使わない）'!D19)</f>
        <v>619</v>
      </c>
      <c r="E19" s="922">
        <f>SUM('★H17.09定時①（今回使わない）'!E19,'★H17.09定時在外（今回使わない）'!E19)</f>
        <v>644</v>
      </c>
      <c r="F19" s="923">
        <f>SUM('★H17.09定時①（今回使わない）'!F19,'★H17.09定時在外（今回使わない）'!F19)</f>
        <v>1263</v>
      </c>
      <c r="G19" s="924">
        <f>SUM('★H17.09定時①（今回使わない）'!G19,'★H17.09定時在外（今回使わない）'!G19)</f>
        <v>12</v>
      </c>
      <c r="H19" s="919">
        <v>45</v>
      </c>
      <c r="I19" s="926" t="s">
        <v>285</v>
      </c>
      <c r="J19" s="921">
        <f>SUM('★H17.09定時在外（今回使わない）'!J19,'★H17.09定時①（今回使わない）'!J19)</f>
        <v>1755</v>
      </c>
      <c r="K19" s="922">
        <f>SUM('★H17.09定時在外（今回使わない）'!K19,'★H17.09定時①（今回使わない）'!K19)</f>
        <v>1865</v>
      </c>
      <c r="L19" s="927">
        <f>SUM('★H17.09定時在外（今回使わない）'!L19,'★H17.09定時①（今回使わない）'!L19)</f>
        <v>3620</v>
      </c>
      <c r="M19" s="928">
        <f>SUM('★H17.09定時在外（今回使わない）'!M19,'★H17.09定時①（今回使わない）'!M19)</f>
        <v>-8</v>
      </c>
      <c r="N19" s="918"/>
    </row>
    <row r="20" spans="1:14" s="795" customFormat="1" ht="16.5" customHeight="1">
      <c r="A20" s="900"/>
      <c r="B20" s="944"/>
      <c r="C20" s="945" t="s">
        <v>32</v>
      </c>
      <c r="D20" s="931">
        <f>SUM(D15:D19)</f>
        <v>9913</v>
      </c>
      <c r="E20" s="932">
        <f>SUM(E15:E19)</f>
        <v>10851</v>
      </c>
      <c r="F20" s="946">
        <f>D20+E20</f>
        <v>20764</v>
      </c>
      <c r="G20" s="947">
        <f>SUM(G15:G19)</f>
        <v>-23</v>
      </c>
      <c r="H20" s="919">
        <v>46</v>
      </c>
      <c r="I20" s="926" t="s">
        <v>286</v>
      </c>
      <c r="J20" s="921">
        <f>SUM('★H17.09定時在外（今回使わない）'!J20,'★H17.09定時①（今回使わない）'!J20)</f>
        <v>1419</v>
      </c>
      <c r="K20" s="922">
        <f>SUM('★H17.09定時在外（今回使わない）'!K20,'★H17.09定時①（今回使わない）'!K20)</f>
        <v>1412</v>
      </c>
      <c r="L20" s="927">
        <f>SUM('★H17.09定時在外（今回使わない）'!L20,'★H17.09定時①（今回使わない）'!L20)</f>
        <v>2831</v>
      </c>
      <c r="M20" s="928">
        <f>SUM('★H17.09定時在外（今回使わない）'!M20,'★H17.09定時①（今回使わない）'!M20)</f>
        <v>15</v>
      </c>
      <c r="N20" s="918"/>
    </row>
    <row r="21" spans="1:14" s="795" customFormat="1" ht="16.5" customHeight="1">
      <c r="A21" s="900"/>
      <c r="B21" s="907">
        <v>14</v>
      </c>
      <c r="C21" s="908" t="s">
        <v>257</v>
      </c>
      <c r="D21" s="914">
        <f>SUM('★H17.09定時①（今回使わない）'!D21,'★H17.09定時在外（今回使わない）'!D21)</f>
        <v>10295</v>
      </c>
      <c r="E21" s="915">
        <f>SUM('★H17.09定時①（今回使わない）'!E21,'★H17.09定時在外（今回使わない）'!E21)</f>
        <v>11185</v>
      </c>
      <c r="F21" s="941">
        <f>SUM('★H17.09定時①（今回使わない）'!F21,'★H17.09定時在外（今回使わない）'!F21)</f>
        <v>21480</v>
      </c>
      <c r="G21" s="912">
        <f>SUM('★H17.09定時①（今回使わない）'!G21,'★H17.09定時在外（今回使わない）'!G21)</f>
        <v>133</v>
      </c>
      <c r="H21" s="929"/>
      <c r="I21" s="930" t="s">
        <v>49</v>
      </c>
      <c r="J21" s="931">
        <f>SUM(J12:J20)</f>
        <v>25301</v>
      </c>
      <c r="K21" s="932">
        <f>SUM(K12:K20)</f>
        <v>26694</v>
      </c>
      <c r="L21" s="933">
        <f>J21+K21</f>
        <v>51995</v>
      </c>
      <c r="M21" s="934">
        <f>SUM(M12:M20)</f>
        <v>196</v>
      </c>
      <c r="N21" s="918"/>
    </row>
    <row r="22" spans="1:14" s="795" customFormat="1" ht="16.5" customHeight="1">
      <c r="A22" s="900"/>
      <c r="B22" s="919">
        <v>15</v>
      </c>
      <c r="C22" s="926" t="s">
        <v>258</v>
      </c>
      <c r="D22" s="921">
        <f>SUM('★H17.09定時①（今回使わない）'!D22,'★H17.09定時在外（今回使わない）'!D22)</f>
        <v>4716</v>
      </c>
      <c r="E22" s="922">
        <f>SUM('★H17.09定時①（今回使わない）'!E22,'★H17.09定時在外（今回使わない）'!E22)</f>
        <v>5166</v>
      </c>
      <c r="F22" s="923">
        <f>SUM('★H17.09定時①（今回使わない）'!F22,'★H17.09定時在外（今回使わない）'!F22)</f>
        <v>9882</v>
      </c>
      <c r="G22" s="924">
        <f>SUM('★H17.09定時①（今回使わない）'!G22,'★H17.09定時在外（今回使わない）'!G22)</f>
        <v>16</v>
      </c>
      <c r="H22" s="907">
        <v>47</v>
      </c>
      <c r="I22" s="908" t="s">
        <v>291</v>
      </c>
      <c r="J22" s="914">
        <f>SUM('★H17.09定時在外（今回使わない）'!J22,'★H17.09定時①（今回使わない）'!J22)</f>
        <v>907</v>
      </c>
      <c r="K22" s="915">
        <f>SUM('★H17.09定時在外（今回使わない）'!K22,'★H17.09定時①（今回使わない）'!K22)</f>
        <v>909</v>
      </c>
      <c r="L22" s="916">
        <f>SUM('★H17.09定時在外（今回使わない）'!L22,'★H17.09定時①（今回使わない）'!L22)</f>
        <v>1816</v>
      </c>
      <c r="M22" s="917">
        <f>SUM('★H17.09定時在外（今回使わない）'!M22,'★H17.09定時①（今回使わない）'!M22)</f>
        <v>-9</v>
      </c>
      <c r="N22" s="918"/>
    </row>
    <row r="23" spans="1:14" s="795" customFormat="1" ht="16.5" customHeight="1">
      <c r="A23" s="900"/>
      <c r="B23" s="919">
        <v>16</v>
      </c>
      <c r="C23" s="926" t="s">
        <v>412</v>
      </c>
      <c r="D23" s="921">
        <f>SUM('★H17.09定時①（今回使わない）'!D23,'★H17.09定時在外（今回使わない）'!D23)</f>
        <v>4300</v>
      </c>
      <c r="E23" s="922">
        <f>SUM('★H17.09定時①（今回使わない）'!E23,'★H17.09定時在外（今回使わない）'!E23)</f>
        <v>4759</v>
      </c>
      <c r="F23" s="923">
        <f>SUM('★H17.09定時①（今回使わない）'!F23,'★H17.09定時在外（今回使わない）'!F23)</f>
        <v>9059</v>
      </c>
      <c r="G23" s="924">
        <f>SUM('★H17.09定時①（今回使わない）'!G23,'★H17.09定時在外（今回使わない）'!G23)</f>
        <v>-39</v>
      </c>
      <c r="H23" s="919">
        <v>48</v>
      </c>
      <c r="I23" s="926" t="s">
        <v>292</v>
      </c>
      <c r="J23" s="921">
        <f>SUM('★H17.09定時在外（今回使わない）'!J23,'★H17.09定時①（今回使わない）'!J23)</f>
        <v>837</v>
      </c>
      <c r="K23" s="922">
        <f>SUM('★H17.09定時在外（今回使わない）'!K23,'★H17.09定時①（今回使わない）'!K23)</f>
        <v>874</v>
      </c>
      <c r="L23" s="927">
        <f>SUM('★H17.09定時在外（今回使わない）'!L23,'★H17.09定時①（今回使わない）'!L23)</f>
        <v>1711</v>
      </c>
      <c r="M23" s="928">
        <f>SUM('★H17.09定時在外（今回使わない）'!M23,'★H17.09定時①（今回使わない）'!M23)</f>
        <v>-1</v>
      </c>
      <c r="N23" s="918"/>
    </row>
    <row r="24" spans="1:14" s="795" customFormat="1" ht="16.5" customHeight="1">
      <c r="A24" s="900"/>
      <c r="B24" s="919">
        <v>17</v>
      </c>
      <c r="C24" s="926" t="s">
        <v>260</v>
      </c>
      <c r="D24" s="921">
        <f>SUM('★H17.09定時①（今回使わない）'!D24,'★H17.09定時在外（今回使わない）'!D24)</f>
        <v>3353</v>
      </c>
      <c r="E24" s="922">
        <f>SUM('★H17.09定時①（今回使わない）'!E24,'★H17.09定時在外（今回使わない）'!E24)</f>
        <v>3612</v>
      </c>
      <c r="F24" s="923">
        <f>SUM('★H17.09定時①（今回使わない）'!F24,'★H17.09定時在外（今回使わない）'!F24)</f>
        <v>6965</v>
      </c>
      <c r="G24" s="924">
        <f>SUM('★H17.09定時①（今回使わない）'!G24,'★H17.09定時在外（今回使わない）'!G24)</f>
        <v>11</v>
      </c>
      <c r="H24" s="919">
        <v>49</v>
      </c>
      <c r="I24" s="926" t="s">
        <v>419</v>
      </c>
      <c r="J24" s="921">
        <f>SUM('★H17.09定時在外（今回使わない）'!J24,'★H17.09定時①（今回使わない）'!J24)</f>
        <v>1862</v>
      </c>
      <c r="K24" s="922">
        <f>SUM('★H17.09定時在外（今回使わない）'!K24,'★H17.09定時①（今回使わない）'!K24)</f>
        <v>1928</v>
      </c>
      <c r="L24" s="927">
        <f>SUM('★H17.09定時在外（今回使わない）'!L24,'★H17.09定時①（今回使わない）'!L24)</f>
        <v>3790</v>
      </c>
      <c r="M24" s="928">
        <f>SUM('★H17.09定時在外（今回使わない）'!M24,'★H17.09定時①（今回使わない）'!M24)</f>
        <v>-7</v>
      </c>
      <c r="N24" s="918"/>
    </row>
    <row r="25" spans="1:14" s="795" customFormat="1" ht="16.5" customHeight="1">
      <c r="A25" s="900"/>
      <c r="B25" s="919">
        <v>18</v>
      </c>
      <c r="C25" s="926" t="s">
        <v>261</v>
      </c>
      <c r="D25" s="921">
        <f>SUM('★H17.09定時①（今回使わない）'!D25,'★H17.09定時在外（今回使わない）'!D25)</f>
        <v>1884</v>
      </c>
      <c r="E25" s="922">
        <f>SUM('★H17.09定時①（今回使わない）'!E25,'★H17.09定時在外（今回使わない）'!E25)</f>
        <v>1972</v>
      </c>
      <c r="F25" s="923">
        <f>SUM('★H17.09定時①（今回使わない）'!F25,'★H17.09定時在外（今回使わない）'!F25)</f>
        <v>3856</v>
      </c>
      <c r="G25" s="924">
        <f>SUM('★H17.09定時①（今回使わない）'!G25,'★H17.09定時在外（今回使わない）'!G25)</f>
        <v>22</v>
      </c>
      <c r="H25" s="919">
        <v>50</v>
      </c>
      <c r="I25" s="926" t="s">
        <v>294</v>
      </c>
      <c r="J25" s="921">
        <f>SUM('★H17.09定時在外（今回使わない）'!J25,'★H17.09定時①（今回使わない）'!J25)</f>
        <v>3528</v>
      </c>
      <c r="K25" s="922">
        <f>SUM('★H17.09定時在外（今回使わない）'!K25,'★H17.09定時①（今回使わない）'!K25)</f>
        <v>3165</v>
      </c>
      <c r="L25" s="927">
        <f>SUM('★H17.09定時在外（今回使わない）'!L25,'★H17.09定時①（今回使わない）'!L25)</f>
        <v>6693</v>
      </c>
      <c r="M25" s="928">
        <f>SUM('★H17.09定時在外（今回使わない）'!M25,'★H17.09定時①（今回使わない）'!M25)</f>
        <v>101</v>
      </c>
      <c r="N25" s="918"/>
    </row>
    <row r="26" spans="1:14" s="795" customFormat="1" ht="16.5" customHeight="1">
      <c r="A26" s="900"/>
      <c r="B26" s="919">
        <v>19</v>
      </c>
      <c r="C26" s="926" t="s">
        <v>262</v>
      </c>
      <c r="D26" s="921">
        <f>SUM('★H17.09定時①（今回使わない）'!D26,'★H17.09定時在外（今回使わない）'!D26)</f>
        <v>2203</v>
      </c>
      <c r="E26" s="922">
        <f>SUM('★H17.09定時①（今回使わない）'!E26,'★H17.09定時在外（今回使わない）'!E26)</f>
        <v>2313</v>
      </c>
      <c r="F26" s="923">
        <f>SUM('★H17.09定時①（今回使わない）'!F26,'★H17.09定時在外（今回使わない）'!F26)</f>
        <v>4516</v>
      </c>
      <c r="G26" s="924">
        <f>SUM('★H17.09定時①（今回使わない）'!G26,'★H17.09定時在外（今回使わない）'!G26)</f>
        <v>-4</v>
      </c>
      <c r="H26" s="919">
        <v>51</v>
      </c>
      <c r="I26" s="926" t="s">
        <v>420</v>
      </c>
      <c r="J26" s="921">
        <f>SUM('★H17.09定時在外（今回使わない）'!J26,'★H17.09定時①（今回使わない）'!J26)</f>
        <v>2349</v>
      </c>
      <c r="K26" s="922">
        <f>SUM('★H17.09定時在外（今回使わない）'!K26,'★H17.09定時①（今回使わない）'!K26)</f>
        <v>2414</v>
      </c>
      <c r="L26" s="927">
        <f>SUM('★H17.09定時在外（今回使わない）'!L26,'★H17.09定時①（今回使わない）'!L26)</f>
        <v>4763</v>
      </c>
      <c r="M26" s="928">
        <f>SUM('★H17.09定時在外（今回使わない）'!M26,'★H17.09定時①（今回使わない）'!M26)</f>
        <v>8</v>
      </c>
      <c r="N26" s="918"/>
    </row>
    <row r="27" spans="1:14" s="795" customFormat="1" ht="16.5" customHeight="1">
      <c r="A27" s="900"/>
      <c r="B27" s="919">
        <v>20</v>
      </c>
      <c r="C27" s="926" t="s">
        <v>413</v>
      </c>
      <c r="D27" s="921">
        <f>SUM('★H17.09定時①（今回使わない）'!D27,'★H17.09定時在外（今回使わない）'!D27)</f>
        <v>245</v>
      </c>
      <c r="E27" s="922">
        <f>SUM('★H17.09定時①（今回使わない）'!E27,'★H17.09定時在外（今回使わない）'!E27)</f>
        <v>266</v>
      </c>
      <c r="F27" s="923">
        <f>SUM('★H17.09定時①（今回使わない）'!F27,'★H17.09定時在外（今回使わない）'!F27)</f>
        <v>511</v>
      </c>
      <c r="G27" s="924">
        <f>SUM('★H17.09定時①（今回使わない）'!G27,'★H17.09定時在外（今回使わない）'!G27)</f>
        <v>-10</v>
      </c>
      <c r="H27" s="919">
        <v>52</v>
      </c>
      <c r="I27" s="926" t="s">
        <v>296</v>
      </c>
      <c r="J27" s="921">
        <f>SUM('★H17.09定時①（今回使わない）'!J27,'★H17.09定時在外（今回使わない）'!J27)</f>
        <v>1200</v>
      </c>
      <c r="K27" s="922">
        <f>SUM('★H17.09定時①（今回使わない）'!K27,'★H17.09定時在外（今回使わない）'!K27)</f>
        <v>1281</v>
      </c>
      <c r="L27" s="927">
        <f>SUM('★H17.09定時在外（今回使わない）'!L27,'★H17.09定時①（今回使わない）'!L27)</f>
        <v>2481</v>
      </c>
      <c r="M27" s="928">
        <f>SUM('★H17.09定時①（今回使わない）'!M27,'★H17.09定時在外（今回使わない）'!M27)</f>
        <v>11</v>
      </c>
      <c r="N27" s="918"/>
    </row>
    <row r="28" spans="1:14" s="795" customFormat="1" ht="16.5" customHeight="1">
      <c r="A28" s="900"/>
      <c r="B28" s="919">
        <v>21</v>
      </c>
      <c r="C28" s="926" t="s">
        <v>264</v>
      </c>
      <c r="D28" s="921">
        <f>SUM('★H17.09定時①（今回使わない）'!D28,'★H17.09定時在外（今回使わない）'!D28)</f>
        <v>1391</v>
      </c>
      <c r="E28" s="922">
        <f>SUM('★H17.09定時①（今回使わない）'!E28,'★H17.09定時在外（今回使わない）'!E28)</f>
        <v>1480</v>
      </c>
      <c r="F28" s="923">
        <f>SUM('★H17.09定時①（今回使わない）'!F28,'★H17.09定時在外（今回使わない）'!F28)</f>
        <v>2871</v>
      </c>
      <c r="G28" s="924">
        <f>SUM('★H17.09定時①（今回使わない）'!G28,'★H17.09定時在外（今回使わない）'!G28)</f>
        <v>-9</v>
      </c>
      <c r="H28" s="919">
        <v>53</v>
      </c>
      <c r="I28" s="926" t="s">
        <v>448</v>
      </c>
      <c r="J28" s="921">
        <f>SUM('★H17.09定時①（今回使わない）'!J28,'★H17.09定時在外（今回使わない）'!J28)</f>
        <v>9183</v>
      </c>
      <c r="K28" s="922">
        <f>SUM('★H17.09定時①（今回使わない）'!K28,'★H17.09定時在外（今回使わない）'!K28)</f>
        <v>9659</v>
      </c>
      <c r="L28" s="927">
        <f>SUM('★H17.09定時在外（今回使わない）'!L28,'★H17.09定時①（今回使わない）'!L28)</f>
        <v>18842</v>
      </c>
      <c r="M28" s="928">
        <f>SUM('★H17.09定時①（今回使わない）'!M28,'★H17.09定時在外（今回使わない）'!M28)</f>
        <v>137</v>
      </c>
      <c r="N28" s="918"/>
    </row>
    <row r="29" spans="1:14" s="795" customFormat="1" ht="16.5" customHeight="1">
      <c r="A29" s="900"/>
      <c r="B29" s="948"/>
      <c r="C29" s="945" t="s">
        <v>50</v>
      </c>
      <c r="D29" s="931">
        <f>SUM(D21:D28)</f>
        <v>28387</v>
      </c>
      <c r="E29" s="932">
        <f>SUM(E21:E28)</f>
        <v>30753</v>
      </c>
      <c r="F29" s="946">
        <f>D29+E29</f>
        <v>59140</v>
      </c>
      <c r="G29" s="949">
        <f>SUM(G21:G28)</f>
        <v>120</v>
      </c>
      <c r="H29" s="929"/>
      <c r="I29" s="930" t="s">
        <v>66</v>
      </c>
      <c r="J29" s="931">
        <f>SUM(J22:J28)</f>
        <v>19866</v>
      </c>
      <c r="K29" s="932">
        <f>SUM(K22:K28)</f>
        <v>20230</v>
      </c>
      <c r="L29" s="933">
        <f>J29+K29</f>
        <v>40096</v>
      </c>
      <c r="M29" s="934">
        <f>SUM(M22:M28)</f>
        <v>240</v>
      </c>
      <c r="N29" s="918"/>
    </row>
    <row r="30" spans="1:14" s="795" customFormat="1" ht="16.5" customHeight="1">
      <c r="A30" s="900"/>
      <c r="B30" s="907">
        <v>22</v>
      </c>
      <c r="C30" s="950" t="s">
        <v>52</v>
      </c>
      <c r="D30" s="914">
        <f>SUM('★H17.09定時①（今回使わない）'!D30,'★H17.09定時在外（今回使わない）'!D30)</f>
        <v>674</v>
      </c>
      <c r="E30" s="915">
        <f>SUM('★H17.09定時①（今回使わない）'!E30,'★H17.09定時在外（今回使わない）'!E30)</f>
        <v>670</v>
      </c>
      <c r="F30" s="941">
        <f>SUM('★H17.09定時①（今回使わない）'!F30,'★H17.09定時在外（今回使わない）'!F30)</f>
        <v>1344</v>
      </c>
      <c r="G30" s="912">
        <f>SUM('★H17.09定時①（今回使わない）'!G30,'★H17.09定時在外（今回使わない）'!G30)</f>
        <v>3</v>
      </c>
      <c r="H30" s="907">
        <v>54</v>
      </c>
      <c r="I30" s="908" t="s">
        <v>421</v>
      </c>
      <c r="J30" s="914">
        <f>SUM('★H17.09定時在外（今回使わない）'!J30,'★H17.09定時①（今回使わない）'!J30)</f>
        <v>10529</v>
      </c>
      <c r="K30" s="915">
        <f>SUM('★H17.09定時在外（今回使わない）'!K30,'★H17.09定時①（今回使わない）'!K30)</f>
        <v>10802</v>
      </c>
      <c r="L30" s="916">
        <f>SUM('★H17.09定時在外（今回使わない）'!L30,'★H17.09定時①（今回使わない）'!L30)</f>
        <v>21331</v>
      </c>
      <c r="M30" s="917">
        <f>SUM('★H17.09定時在外（今回使わない）'!M30,'★H17.09定時①（今回使わない）'!M30)</f>
        <v>-32</v>
      </c>
      <c r="N30" s="918"/>
    </row>
    <row r="31" spans="1:14" s="795" customFormat="1" ht="16.5" customHeight="1">
      <c r="A31" s="900"/>
      <c r="B31" s="919">
        <v>23</v>
      </c>
      <c r="C31" s="926" t="s">
        <v>267</v>
      </c>
      <c r="D31" s="921">
        <f>SUM('★H17.09定時①（今回使わない）'!D31,'★H17.09定時在外（今回使わない）'!D31)</f>
        <v>1645</v>
      </c>
      <c r="E31" s="922">
        <f>SUM('★H17.09定時①（今回使わない）'!E31,'★H17.09定時在外（今回使わない）'!E31)</f>
        <v>1758</v>
      </c>
      <c r="F31" s="923">
        <f>SUM('★H17.09定時①（今回使わない）'!F31,'★H17.09定時在外（今回使わない）'!F31)</f>
        <v>3403</v>
      </c>
      <c r="G31" s="924">
        <f>SUM('★H17.09定時①（今回使わない）'!G31,'★H17.09定時在外（今回使わない）'!G31)</f>
        <v>-2</v>
      </c>
      <c r="H31" s="919">
        <v>55</v>
      </c>
      <c r="I31" s="926" t="s">
        <v>298</v>
      </c>
      <c r="J31" s="921">
        <f>SUM('★H17.09定時在外（今回使わない）'!J31,'★H17.09定時①（今回使わない）'!J31)</f>
        <v>396</v>
      </c>
      <c r="K31" s="922">
        <f>SUM('★H17.09定時在外（今回使わない）'!K31,'★H17.09定時①（今回使わない）'!K31)</f>
        <v>442</v>
      </c>
      <c r="L31" s="927">
        <f>SUM('★H17.09定時在外（今回使わない）'!L31,'★H17.09定時①（今回使わない）'!L31)</f>
        <v>838</v>
      </c>
      <c r="M31" s="928">
        <f>SUM('★H17.09定時在外（今回使わない）'!M31,'★H17.09定時①（今回使わない）'!M31)</f>
        <v>-6</v>
      </c>
      <c r="N31" s="918"/>
    </row>
    <row r="32" spans="1:14" s="795" customFormat="1" ht="16.5" customHeight="1">
      <c r="A32" s="900"/>
      <c r="B32" s="919">
        <v>24</v>
      </c>
      <c r="C32" s="951" t="s">
        <v>56</v>
      </c>
      <c r="D32" s="921">
        <f>SUM('★H17.09定時①（今回使わない）'!D32,'★H17.09定時在外（今回使わない）'!D32)</f>
        <v>4309</v>
      </c>
      <c r="E32" s="922">
        <f>SUM('★H17.09定時①（今回使わない）'!E32,'★H17.09定時在外（今回使わない）'!E32)</f>
        <v>4523</v>
      </c>
      <c r="F32" s="923">
        <f>SUM('★H17.09定時①（今回使わない）'!F32,'★H17.09定時在外（今回使わない）'!F32)</f>
        <v>8832</v>
      </c>
      <c r="G32" s="924">
        <f>SUM('★H17.09定時①（今回使わない）'!G32,'★H17.09定時在外（今回使わない）'!G32)</f>
        <v>2</v>
      </c>
      <c r="H32" s="919">
        <v>56</v>
      </c>
      <c r="I32" s="926" t="s">
        <v>299</v>
      </c>
      <c r="J32" s="921">
        <f>SUM('★H17.09定時在外（今回使わない）'!J32,'★H17.09定時①（今回使わない）'!J32)</f>
        <v>360</v>
      </c>
      <c r="K32" s="922">
        <f>SUM('★H17.09定時在外（今回使わない）'!K32,'★H17.09定時①（今回使わない）'!K32)</f>
        <v>391</v>
      </c>
      <c r="L32" s="927">
        <f>SUM('★H17.09定時在外（今回使わない）'!L32,'★H17.09定時①（今回使わない）'!L32)</f>
        <v>751</v>
      </c>
      <c r="M32" s="928">
        <f>SUM('★H17.09定時在外（今回使わない）'!M32,'★H17.09定時①（今回使わない）'!M32)</f>
        <v>3</v>
      </c>
      <c r="N32" s="918"/>
    </row>
    <row r="33" spans="1:14" s="795" customFormat="1" ht="16.5" customHeight="1">
      <c r="A33" s="900"/>
      <c r="B33" s="919">
        <v>25</v>
      </c>
      <c r="C33" s="926" t="s">
        <v>269</v>
      </c>
      <c r="D33" s="921">
        <f>SUM('★H17.09定時①（今回使わない）'!D33,'★H17.09定時在外（今回使わない）'!D33)</f>
        <v>1559</v>
      </c>
      <c r="E33" s="922">
        <f>SUM('★H17.09定時①（今回使わない）'!E33,'★H17.09定時在外（今回使わない）'!E33)</f>
        <v>1724</v>
      </c>
      <c r="F33" s="923">
        <f>SUM('★H17.09定時①（今回使わない）'!F33,'★H17.09定時在外（今回使わない）'!F33)</f>
        <v>3283</v>
      </c>
      <c r="G33" s="924">
        <f>SUM('★H17.09定時①（今回使わない）'!G33,'★H17.09定時在外（今回使わない）'!G33)</f>
        <v>-15</v>
      </c>
      <c r="H33" s="952"/>
      <c r="I33" s="930" t="s">
        <v>73</v>
      </c>
      <c r="J33" s="931">
        <f>SUM(J30:J32)</f>
        <v>11285</v>
      </c>
      <c r="K33" s="932">
        <f>SUM(K30:K32)</f>
        <v>11635</v>
      </c>
      <c r="L33" s="933">
        <f>J33+K33</f>
        <v>22920</v>
      </c>
      <c r="M33" s="934">
        <f>SUM(M30:M32)</f>
        <v>-35</v>
      </c>
      <c r="N33" s="918"/>
    </row>
    <row r="34" spans="1:14" s="795" customFormat="1" ht="16.5" customHeight="1">
      <c r="A34" s="900"/>
      <c r="B34" s="919">
        <v>26</v>
      </c>
      <c r="C34" s="926" t="s">
        <v>270</v>
      </c>
      <c r="D34" s="921">
        <f>SUM('★H17.09定時①（今回使わない）'!D34,'★H17.09定時在外（今回使わない）'!D34)</f>
        <v>2093</v>
      </c>
      <c r="E34" s="922">
        <f>SUM('★H17.09定時①（今回使わない）'!E34,'★H17.09定時在外（今回使わない）'!E34)</f>
        <v>2381</v>
      </c>
      <c r="F34" s="923">
        <f>SUM('★H17.09定時①（今回使わない）'!F34,'★H17.09定時在外（今回使わない）'!F34)</f>
        <v>4474</v>
      </c>
      <c r="G34" s="924">
        <f>SUM('★H17.09定時①（今回使わない）'!G34,'★H17.09定時在外（今回使わない）'!G34)</f>
        <v>8</v>
      </c>
      <c r="H34" s="953" t="s">
        <v>75</v>
      </c>
      <c r="I34" s="954"/>
      <c r="J34" s="955">
        <f>D20+D29+D35+D42+J11+J21+J29+J33</f>
        <v>161258</v>
      </c>
      <c r="K34" s="956">
        <f>E20+E29+E35+E42+K11+K21+K29+K33</f>
        <v>169151</v>
      </c>
      <c r="L34" s="957">
        <f>J34+K34</f>
        <v>330409</v>
      </c>
      <c r="M34" s="1028">
        <f>G20+G29+G35+G42+M11+M21+M29+M33</f>
        <v>758</v>
      </c>
      <c r="N34" s="918"/>
    </row>
    <row r="35" spans="1:14" s="795" customFormat="1" ht="16.5" customHeight="1">
      <c r="A35" s="900"/>
      <c r="B35" s="948"/>
      <c r="C35" s="945" t="s">
        <v>61</v>
      </c>
      <c r="D35" s="931">
        <f>SUM(D30:D34)</f>
        <v>10280</v>
      </c>
      <c r="E35" s="932">
        <f>SUM(E30:E34)</f>
        <v>11056</v>
      </c>
      <c r="F35" s="946">
        <f>D35+E35</f>
        <v>21336</v>
      </c>
      <c r="G35" s="949">
        <f>SUM(G30:G34)</f>
        <v>-4</v>
      </c>
      <c r="H35" s="959" t="s">
        <v>76</v>
      </c>
      <c r="I35" s="960"/>
      <c r="J35" s="961">
        <f>D14+J34</f>
        <v>344275</v>
      </c>
      <c r="K35" s="962">
        <f>E14+K34</f>
        <v>364061</v>
      </c>
      <c r="L35" s="963">
        <f>J35+K35</f>
        <v>708336</v>
      </c>
      <c r="M35" s="1029">
        <f>G14+M34</f>
        <v>564</v>
      </c>
      <c r="N35" s="918"/>
    </row>
    <row r="36" spans="1:14" s="795" customFormat="1" ht="16.5" customHeight="1">
      <c r="A36" s="900"/>
      <c r="B36" s="907">
        <v>27</v>
      </c>
      <c r="C36" s="908" t="s">
        <v>271</v>
      </c>
      <c r="D36" s="914">
        <f>SUM('★H17.09定時①（今回使わない）'!D36,'★H17.09定時在外（今回使わない）'!D36)</f>
        <v>5242</v>
      </c>
      <c r="E36" s="915">
        <f>SUM('★H17.09定時①（今回使わない）'!E36,'★H17.09定時在外（今回使わない）'!E36)</f>
        <v>5502</v>
      </c>
      <c r="F36" s="941">
        <f>SUM('★H17.09定時①（今回使わない）'!F36,'★H17.09定時在外（今回使わない）'!F36)</f>
        <v>10744</v>
      </c>
      <c r="G36" s="912">
        <f>SUM('★H17.09定時①（今回使わない）'!G36,'★H17.09定時在外（今回使わない）'!G36)</f>
        <v>-5</v>
      </c>
      <c r="H36" s="1190" t="s">
        <v>301</v>
      </c>
      <c r="I36" s="1191"/>
      <c r="J36" s="965">
        <f>SUM('★H17.09定時在外（今回使わない）'!J36,'★H17.09定時①（今回使わない）'!J36)</f>
        <v>302</v>
      </c>
      <c r="K36" s="966">
        <f>SUM('★H17.09定時在外（今回使わない）'!K36,'★H17.09定時①（今回使わない）'!K36)</f>
        <v>262</v>
      </c>
      <c r="L36" s="967">
        <f>SUM(J36:K36)</f>
        <v>564</v>
      </c>
      <c r="M36" s="1030" t="s">
        <v>0</v>
      </c>
      <c r="N36" s="918"/>
    </row>
    <row r="37" spans="1:14" s="795" customFormat="1" ht="16.5" customHeight="1">
      <c r="A37" s="900"/>
      <c r="B37" s="919">
        <v>28</v>
      </c>
      <c r="C37" s="926" t="s">
        <v>272</v>
      </c>
      <c r="D37" s="921">
        <f>SUM('★H17.09定時①（今回使わない）'!D37,'★H17.09定時在外（今回使わない）'!D37)</f>
        <v>1673</v>
      </c>
      <c r="E37" s="922">
        <f>SUM('★H17.09定時①（今回使わない）'!E37,'★H17.09定時在外（今回使わない）'!E37)</f>
        <v>1884</v>
      </c>
      <c r="F37" s="923">
        <f>SUM('★H17.09定時①（今回使わない）'!F37,'★H17.09定時在外（今回使わない）'!F37)</f>
        <v>3557</v>
      </c>
      <c r="G37" s="924">
        <f>SUM('★H17.09定時①（今回使わない）'!G37,'★H17.09定時在外（今回使わない）'!G37)</f>
        <v>-28</v>
      </c>
      <c r="N37" s="918"/>
    </row>
    <row r="38" spans="1:14" s="795" customFormat="1" ht="16.5" customHeight="1">
      <c r="A38" s="900"/>
      <c r="B38" s="919">
        <v>29</v>
      </c>
      <c r="C38" s="926" t="s">
        <v>273</v>
      </c>
      <c r="D38" s="921">
        <f>SUM('★H17.09定時①（今回使わない）'!D38,'★H17.09定時在外（今回使わない）'!D38)</f>
        <v>1690</v>
      </c>
      <c r="E38" s="922">
        <f>SUM('★H17.09定時①（今回使わない）'!E38,'★H17.09定時在外（今回使わない）'!E38)</f>
        <v>1905</v>
      </c>
      <c r="F38" s="923">
        <f>SUM('★H17.09定時①（今回使わない）'!F38,'★H17.09定時在外（今回使わない）'!F38)</f>
        <v>3595</v>
      </c>
      <c r="G38" s="924">
        <f>SUM('★H17.09定時①（今回使わない）'!G38,'★H17.09定時在外（今回使わない）'!G38)</f>
        <v>9</v>
      </c>
      <c r="N38" s="918"/>
    </row>
    <row r="39" spans="1:14" s="795" customFormat="1" ht="16.5" customHeight="1">
      <c r="A39" s="900"/>
      <c r="B39" s="919">
        <v>30</v>
      </c>
      <c r="C39" s="926" t="s">
        <v>274</v>
      </c>
      <c r="D39" s="921">
        <f>SUM('★H17.09定時①（今回使わない）'!D39,'★H17.09定時在外（今回使わない）'!D39)</f>
        <v>681</v>
      </c>
      <c r="E39" s="922">
        <f>SUM('★H17.09定時①（今回使わない）'!E39,'★H17.09定時在外（今回使わない）'!E39)</f>
        <v>774</v>
      </c>
      <c r="F39" s="923">
        <f>SUM('★H17.09定時①（今回使わない）'!F39,'★H17.09定時在外（今回使わない）'!F39)</f>
        <v>1455</v>
      </c>
      <c r="G39" s="924">
        <f>SUM('★H17.09定時①（今回使わない）'!G39,'★H17.09定時在外（今回使わない）'!G39)</f>
        <v>1</v>
      </c>
      <c r="H39" s="1396"/>
      <c r="I39" s="1397"/>
      <c r="J39" s="1397"/>
      <c r="K39" s="1397"/>
      <c r="L39" s="1397"/>
      <c r="M39" s="1397"/>
      <c r="N39" s="900"/>
    </row>
    <row r="40" spans="1:14" s="795" customFormat="1" ht="16.5" customHeight="1">
      <c r="A40" s="900"/>
      <c r="B40" s="919">
        <v>31</v>
      </c>
      <c r="C40" s="926" t="s">
        <v>275</v>
      </c>
      <c r="D40" s="921">
        <f>SUM('★H17.09定時①（今回使わない）'!D40,'★H17.09定時在外（今回使わない）'!D40)</f>
        <v>3001</v>
      </c>
      <c r="E40" s="922">
        <f>SUM('★H17.09定時①（今回使わない）'!E40,'★H17.09定時在外（今回使わない）'!E40)</f>
        <v>3344</v>
      </c>
      <c r="F40" s="923">
        <f>SUM('★H17.09定時①（今回使わない）'!F40,'★H17.09定時在外（今回使わない）'!F40)</f>
        <v>6345</v>
      </c>
      <c r="G40" s="924">
        <f>SUM('★H17.09定時①（今回使わない）'!G40,'★H17.09定時在外（今回使わない）'!G40)</f>
        <v>-47</v>
      </c>
      <c r="H40" s="974"/>
      <c r="I40" s="1395"/>
      <c r="J40" s="1395"/>
      <c r="K40" s="1395"/>
      <c r="L40" s="1395"/>
      <c r="M40" s="1395"/>
      <c r="N40" s="900"/>
    </row>
    <row r="41" spans="1:14" s="795" customFormat="1" ht="16.5" customHeight="1">
      <c r="A41" s="900"/>
      <c r="B41" s="919">
        <v>32</v>
      </c>
      <c r="C41" s="926" t="s">
        <v>276</v>
      </c>
      <c r="D41" s="921">
        <f>SUM('★H17.09定時①（今回使わない）'!D41,'★H17.09定時在外（今回使わない）'!D41)</f>
        <v>4159</v>
      </c>
      <c r="E41" s="922">
        <f>SUM('★H17.09定時①（今回使わない）'!E41,'★H17.09定時在外（今回使わない）'!E41)</f>
        <v>4434</v>
      </c>
      <c r="F41" s="923">
        <f>SUM('★H17.09定時①（今回使わない）'!F41,'★H17.09定時在外（今回使わない）'!F41)</f>
        <v>8593</v>
      </c>
      <c r="G41" s="924">
        <f>SUM('★H17.09定時①（今回使わない）'!G41,'★H17.09定時在外（今回使わない）'!G41)</f>
        <v>-45</v>
      </c>
      <c r="H41" s="974"/>
      <c r="I41" s="1395"/>
      <c r="J41" s="1395"/>
      <c r="K41" s="1395"/>
      <c r="L41" s="1395"/>
      <c r="M41" s="1395"/>
      <c r="N41" s="900"/>
    </row>
    <row r="42" spans="1:14" s="795" customFormat="1" ht="16.5" customHeight="1">
      <c r="A42" s="900"/>
      <c r="B42" s="975"/>
      <c r="C42" s="945" t="s">
        <v>74</v>
      </c>
      <c r="D42" s="931">
        <f>SUM(D36:D41)</f>
        <v>16446</v>
      </c>
      <c r="E42" s="932">
        <f>SUM(E36:E41)</f>
        <v>17843</v>
      </c>
      <c r="F42" s="946">
        <f>D42+E42</f>
        <v>34289</v>
      </c>
      <c r="G42" s="949">
        <f>SUM(G36:G41)</f>
        <v>-115</v>
      </c>
      <c r="H42" s="972"/>
      <c r="I42" s="972"/>
      <c r="J42" s="942"/>
      <c r="K42" s="942"/>
      <c r="L42" s="942"/>
      <c r="M42" s="973"/>
      <c r="N42" s="900"/>
    </row>
    <row r="43" spans="12:13" ht="16.5" customHeight="1">
      <c r="L43" s="1026"/>
      <c r="M43" s="1026"/>
    </row>
    <row r="44" ht="16.5" customHeight="1">
      <c r="G44" s="781"/>
    </row>
  </sheetData>
  <sheetProtection/>
  <mergeCells count="18">
    <mergeCell ref="B1:M1"/>
    <mergeCell ref="D3:F3"/>
    <mergeCell ref="J3:L3"/>
    <mergeCell ref="I2:M2"/>
    <mergeCell ref="G3:G5"/>
    <mergeCell ref="M3:M5"/>
    <mergeCell ref="D4:D5"/>
    <mergeCell ref="E4:E5"/>
    <mergeCell ref="B14:C14"/>
    <mergeCell ref="H36:I36"/>
    <mergeCell ref="I40:M41"/>
    <mergeCell ref="F4:F5"/>
    <mergeCell ref="J4:J5"/>
    <mergeCell ref="K4:K5"/>
    <mergeCell ref="L4:L5"/>
    <mergeCell ref="C3:C4"/>
    <mergeCell ref="I3:I4"/>
    <mergeCell ref="H39:M39"/>
  </mergeCells>
  <printOptions/>
  <pageMargins left="0.53" right="0.15" top="0.7480314960629921" bottom="0.7086614173228347" header="0.5118110236220472" footer="0.5118110236220472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4"/>
  <sheetViews>
    <sheetView showGridLines="0" view="pageBreakPreview" zoomScale="60" workbookViewId="0" topLeftCell="A1">
      <selection activeCell="M1" sqref="M1"/>
    </sheetView>
  </sheetViews>
  <sheetFormatPr defaultColWidth="8.796875" defaultRowHeight="15"/>
  <cols>
    <col min="1" max="1" width="22.59765625" style="471" customWidth="1"/>
    <col min="2" max="2" width="11.59765625" style="471" customWidth="1"/>
    <col min="3" max="3" width="13.59765625" style="471" customWidth="1"/>
    <col min="4" max="4" width="22.59765625" style="471" customWidth="1"/>
    <col min="5" max="5" width="11.59765625" style="471" customWidth="1"/>
    <col min="6" max="6" width="1.59765625" style="471" customWidth="1"/>
    <col min="7" max="7" width="22.59765625" style="471" customWidth="1"/>
    <col min="8" max="12" width="12.59765625" style="471" customWidth="1"/>
    <col min="13" max="16384" width="9" style="471" customWidth="1"/>
  </cols>
  <sheetData>
    <row r="1" spans="1:7" ht="24.75" customHeight="1">
      <c r="A1" s="1406" t="s">
        <v>454</v>
      </c>
      <c r="B1" s="1406"/>
      <c r="C1" s="1406"/>
      <c r="D1" s="1406"/>
      <c r="E1" s="1406"/>
      <c r="G1" s="472" t="s">
        <v>455</v>
      </c>
    </row>
    <row r="2" spans="4:12" ht="24.75" customHeight="1" thickBot="1">
      <c r="D2" s="1407" t="s">
        <v>771</v>
      </c>
      <c r="E2" s="1407"/>
      <c r="G2" s="473"/>
      <c r="H2" s="473"/>
      <c r="I2" s="473"/>
      <c r="J2" s="1408" t="str">
        <f>D2</f>
        <v>（H17.9.2定時登録者数による）</v>
      </c>
      <c r="K2" s="1408"/>
      <c r="L2" s="1408"/>
    </row>
    <row r="3" spans="1:12" s="480" customFormat="1" ht="47.25" customHeight="1">
      <c r="A3" s="1409" t="s">
        <v>456</v>
      </c>
      <c r="B3" s="1410"/>
      <c r="C3" s="474" t="s">
        <v>457</v>
      </c>
      <c r="D3" s="475" t="s">
        <v>458</v>
      </c>
      <c r="E3" s="528" t="s">
        <v>459</v>
      </c>
      <c r="F3" s="476"/>
      <c r="G3" s="477" t="s">
        <v>460</v>
      </c>
      <c r="H3" s="685" t="s">
        <v>753</v>
      </c>
      <c r="I3" s="478" t="s">
        <v>461</v>
      </c>
      <c r="J3" s="479" t="s">
        <v>462</v>
      </c>
      <c r="K3" s="548" t="s">
        <v>463</v>
      </c>
      <c r="L3" s="549" t="s">
        <v>464</v>
      </c>
    </row>
    <row r="4" spans="1:12" s="480" customFormat="1" ht="16.5" customHeight="1">
      <c r="A4" s="481"/>
      <c r="B4" s="482"/>
      <c r="C4" s="483"/>
      <c r="D4" s="484"/>
      <c r="E4" s="529"/>
      <c r="F4" s="476"/>
      <c r="G4" s="485"/>
      <c r="H4" s="541"/>
      <c r="I4" s="486" t="s">
        <v>465</v>
      </c>
      <c r="J4" s="487" t="s">
        <v>466</v>
      </c>
      <c r="K4" s="550" t="s">
        <v>467</v>
      </c>
      <c r="L4" s="551"/>
    </row>
    <row r="5" spans="1:12" ht="27.75" customHeight="1">
      <c r="A5" s="488" t="s">
        <v>468</v>
      </c>
      <c r="B5" s="489"/>
      <c r="C5" s="490" t="s">
        <v>469</v>
      </c>
      <c r="D5" s="491" t="s">
        <v>470</v>
      </c>
      <c r="E5" s="530">
        <f>L20</f>
        <v>14157</v>
      </c>
      <c r="G5" s="492" t="s">
        <v>471</v>
      </c>
      <c r="H5" s="542">
        <f>'★H17.09定時①（今回使わない）'!F51</f>
        <v>20754</v>
      </c>
      <c r="I5" s="493">
        <f>ROUNDUP(H5/3,0)</f>
        <v>6918</v>
      </c>
      <c r="J5" s="494"/>
      <c r="K5" s="542">
        <f>SUM(I5:J5)</f>
        <v>6918</v>
      </c>
      <c r="L5" s="1401"/>
    </row>
    <row r="6" spans="1:12" ht="27.75" customHeight="1">
      <c r="A6" s="488" t="s">
        <v>472</v>
      </c>
      <c r="B6" s="489"/>
      <c r="C6" s="490" t="s">
        <v>473</v>
      </c>
      <c r="D6" s="495"/>
      <c r="E6" s="531"/>
      <c r="G6" s="496" t="s">
        <v>474</v>
      </c>
      <c r="H6" s="543">
        <f>'★H17.09定時①（今回使わない）'!F52</f>
        <v>59075</v>
      </c>
      <c r="I6" s="497">
        <f aca="true" t="shared" si="0" ref="I6:I19">ROUNDUP(H6/3,0)</f>
        <v>19692</v>
      </c>
      <c r="J6" s="498"/>
      <c r="K6" s="543">
        <f aca="true" t="shared" si="1" ref="K6:K19">SUM(I6:J6)</f>
        <v>19692</v>
      </c>
      <c r="L6" s="1401"/>
    </row>
    <row r="7" spans="1:12" ht="27.75" customHeight="1">
      <c r="A7" s="499" t="s">
        <v>475</v>
      </c>
      <c r="B7" s="500"/>
      <c r="C7" s="501" t="s">
        <v>476</v>
      </c>
      <c r="D7" s="1403" t="s">
        <v>477</v>
      </c>
      <c r="E7" s="532">
        <f>K20</f>
        <v>184639</v>
      </c>
      <c r="G7" s="496" t="s">
        <v>478</v>
      </c>
      <c r="H7" s="554">
        <f>'★H17.09定時①（今回使わない）'!F53</f>
        <v>21333</v>
      </c>
      <c r="I7" s="497">
        <f t="shared" si="0"/>
        <v>7111</v>
      </c>
      <c r="J7" s="498"/>
      <c r="K7" s="543">
        <f t="shared" si="1"/>
        <v>7111</v>
      </c>
      <c r="L7" s="1401"/>
    </row>
    <row r="8" spans="1:12" ht="27.75" customHeight="1">
      <c r="A8" s="488" t="s">
        <v>479</v>
      </c>
      <c r="B8" s="489"/>
      <c r="C8" s="490" t="s">
        <v>480</v>
      </c>
      <c r="D8" s="1404"/>
      <c r="E8" s="533"/>
      <c r="G8" s="496" t="s">
        <v>481</v>
      </c>
      <c r="H8" s="543">
        <f>'★H17.09定時①（今回使わない）'!F54</f>
        <v>34249</v>
      </c>
      <c r="I8" s="497">
        <f t="shared" si="0"/>
        <v>11417</v>
      </c>
      <c r="J8" s="498"/>
      <c r="K8" s="543">
        <f t="shared" si="1"/>
        <v>11417</v>
      </c>
      <c r="L8" s="1401"/>
    </row>
    <row r="9" spans="1:12" ht="27.75" customHeight="1">
      <c r="A9" s="488" t="s">
        <v>482</v>
      </c>
      <c r="B9" s="489"/>
      <c r="C9" s="490" t="s">
        <v>483</v>
      </c>
      <c r="D9" s="1404"/>
      <c r="E9" s="533"/>
      <c r="G9" s="496" t="s">
        <v>484</v>
      </c>
      <c r="H9" s="543">
        <f>'★H17.09定時①（今回使わない）'!F55</f>
        <v>136480</v>
      </c>
      <c r="I9" s="497">
        <f t="shared" si="0"/>
        <v>45494</v>
      </c>
      <c r="J9" s="498"/>
      <c r="K9" s="543">
        <f t="shared" si="1"/>
        <v>45494</v>
      </c>
      <c r="L9" s="1401"/>
    </row>
    <row r="10" spans="1:12" ht="27.75" customHeight="1">
      <c r="A10" s="488" t="s">
        <v>485</v>
      </c>
      <c r="B10" s="489"/>
      <c r="C10" s="490"/>
      <c r="D10" s="1404"/>
      <c r="E10" s="533"/>
      <c r="G10" s="496" t="s">
        <v>486</v>
      </c>
      <c r="H10" s="543">
        <f>'★H17.09定時①（今回使わない）'!F56</f>
        <v>51953</v>
      </c>
      <c r="I10" s="497">
        <f t="shared" si="0"/>
        <v>17318</v>
      </c>
      <c r="J10" s="498"/>
      <c r="K10" s="543">
        <f t="shared" si="1"/>
        <v>17318</v>
      </c>
      <c r="L10" s="1401"/>
    </row>
    <row r="11" spans="1:12" ht="27.75" customHeight="1">
      <c r="A11" s="502" t="s">
        <v>487</v>
      </c>
      <c r="B11" s="489"/>
      <c r="C11" s="490"/>
      <c r="D11" s="503"/>
      <c r="E11" s="533"/>
      <c r="G11" s="504" t="s">
        <v>488</v>
      </c>
      <c r="H11" s="543">
        <f>'★H17.09定時①（今回使わない）'!F57</f>
        <v>36286</v>
      </c>
      <c r="I11" s="497">
        <f t="shared" si="0"/>
        <v>12096</v>
      </c>
      <c r="J11" s="498"/>
      <c r="K11" s="543">
        <f t="shared" si="1"/>
        <v>12096</v>
      </c>
      <c r="L11" s="1401"/>
    </row>
    <row r="12" spans="1:12" ht="27.75" customHeight="1">
      <c r="A12" s="505" t="s">
        <v>489</v>
      </c>
      <c r="B12" s="506"/>
      <c r="C12" s="507" t="s">
        <v>490</v>
      </c>
      <c r="D12" s="508"/>
      <c r="E12" s="534"/>
      <c r="G12" s="509" t="s">
        <v>491</v>
      </c>
      <c r="H12" s="544">
        <f>'★H17.09定時①（今回使わない）'!F58</f>
        <v>22905</v>
      </c>
      <c r="I12" s="510">
        <f t="shared" si="0"/>
        <v>7635</v>
      </c>
      <c r="J12" s="511"/>
      <c r="K12" s="544">
        <f t="shared" si="1"/>
        <v>7635</v>
      </c>
      <c r="L12" s="1401"/>
    </row>
    <row r="13" spans="1:12" ht="27.75" customHeight="1">
      <c r="A13" s="488" t="s">
        <v>492</v>
      </c>
      <c r="B13" s="489"/>
      <c r="C13" s="490" t="s">
        <v>493</v>
      </c>
      <c r="D13" s="1403" t="s">
        <v>494</v>
      </c>
      <c r="E13" s="535" t="s">
        <v>495</v>
      </c>
      <c r="G13" s="512" t="s">
        <v>496</v>
      </c>
      <c r="H13" s="545">
        <f>'★H17.09定時①（今回使わない）'!L51</f>
        <v>154074</v>
      </c>
      <c r="I13" s="513">
        <f t="shared" si="0"/>
        <v>51358</v>
      </c>
      <c r="J13" s="514"/>
      <c r="K13" s="545">
        <f t="shared" si="1"/>
        <v>51358</v>
      </c>
      <c r="L13" s="1401"/>
    </row>
    <row r="14" spans="1:12" ht="27.75" customHeight="1" thickBot="1">
      <c r="A14" s="515"/>
      <c r="B14" s="516"/>
      <c r="C14" s="517"/>
      <c r="D14" s="1405"/>
      <c r="E14" s="536"/>
      <c r="G14" s="496" t="s">
        <v>497</v>
      </c>
      <c r="H14" s="543">
        <f>'★H17.09定時①（今回使わない）'!L52</f>
        <v>42590</v>
      </c>
      <c r="I14" s="497">
        <f t="shared" si="0"/>
        <v>14197</v>
      </c>
      <c r="J14" s="498"/>
      <c r="K14" s="543">
        <f t="shared" si="1"/>
        <v>14197</v>
      </c>
      <c r="L14" s="1401"/>
    </row>
    <row r="15" spans="7:12" ht="27.75" customHeight="1" thickBot="1">
      <c r="G15" s="496" t="s">
        <v>498</v>
      </c>
      <c r="H15" s="543">
        <f>'★H17.09定時①（今回使わない）'!L53</f>
        <v>21217</v>
      </c>
      <c r="I15" s="497">
        <f t="shared" si="0"/>
        <v>7073</v>
      </c>
      <c r="J15" s="498"/>
      <c r="K15" s="543">
        <f t="shared" si="1"/>
        <v>7073</v>
      </c>
      <c r="L15" s="1401"/>
    </row>
    <row r="16" spans="1:12" ht="27.75" customHeight="1">
      <c r="A16" s="518" t="s">
        <v>499</v>
      </c>
      <c r="B16" s="537" t="s">
        <v>459</v>
      </c>
      <c r="D16" s="518" t="s">
        <v>499</v>
      </c>
      <c r="E16" s="537" t="s">
        <v>459</v>
      </c>
      <c r="G16" s="504" t="s">
        <v>500</v>
      </c>
      <c r="H16" s="543">
        <f>'★H17.09定時①（今回使わない）'!L54</f>
        <v>30092</v>
      </c>
      <c r="I16" s="497">
        <f t="shared" si="0"/>
        <v>10031</v>
      </c>
      <c r="J16" s="498"/>
      <c r="K16" s="543">
        <f t="shared" si="1"/>
        <v>10031</v>
      </c>
      <c r="L16" s="1401"/>
    </row>
    <row r="17" spans="1:12" ht="27.75" customHeight="1">
      <c r="A17" s="519" t="s">
        <v>471</v>
      </c>
      <c r="B17" s="538">
        <f>K5</f>
        <v>6918</v>
      </c>
      <c r="D17" s="519" t="s">
        <v>496</v>
      </c>
      <c r="E17" s="538">
        <f>K13</f>
        <v>51358</v>
      </c>
      <c r="G17" s="496" t="s">
        <v>501</v>
      </c>
      <c r="H17" s="543">
        <f>'★H17.09定時①（今回使わない）'!L55</f>
        <v>25679</v>
      </c>
      <c r="I17" s="497">
        <f t="shared" si="0"/>
        <v>8560</v>
      </c>
      <c r="J17" s="498"/>
      <c r="K17" s="543">
        <f t="shared" si="1"/>
        <v>8560</v>
      </c>
      <c r="L17" s="1401"/>
    </row>
    <row r="18" spans="1:12" ht="27.75" customHeight="1">
      <c r="A18" s="520" t="s">
        <v>474</v>
      </c>
      <c r="B18" s="539">
        <f aca="true" t="shared" si="2" ref="B18:B24">K6</f>
        <v>19692</v>
      </c>
      <c r="D18" s="520" t="s">
        <v>497</v>
      </c>
      <c r="E18" s="539">
        <f aca="true" t="shared" si="3" ref="E18:E23">K14</f>
        <v>14197</v>
      </c>
      <c r="G18" s="496" t="s">
        <v>502</v>
      </c>
      <c r="H18" s="543">
        <f>'★H17.09定時①（今回使わない）'!L56</f>
        <v>25682</v>
      </c>
      <c r="I18" s="497">
        <f t="shared" si="0"/>
        <v>8561</v>
      </c>
      <c r="J18" s="498"/>
      <c r="K18" s="543">
        <f t="shared" si="1"/>
        <v>8561</v>
      </c>
      <c r="L18" s="1401"/>
    </row>
    <row r="19" spans="1:12" ht="27.75" customHeight="1">
      <c r="A19" s="520" t="s">
        <v>478</v>
      </c>
      <c r="B19" s="539">
        <f t="shared" si="2"/>
        <v>7111</v>
      </c>
      <c r="D19" s="520" t="s">
        <v>498</v>
      </c>
      <c r="E19" s="539">
        <f t="shared" si="3"/>
        <v>7073</v>
      </c>
      <c r="G19" s="521" t="s">
        <v>503</v>
      </c>
      <c r="H19" s="546">
        <f>'★H17.09定時①（今回使わない）'!L57</f>
        <v>25465</v>
      </c>
      <c r="I19" s="522">
        <f t="shared" si="0"/>
        <v>8489</v>
      </c>
      <c r="J19" s="523"/>
      <c r="K19" s="546">
        <f t="shared" si="1"/>
        <v>8489</v>
      </c>
      <c r="L19" s="1402"/>
    </row>
    <row r="20" spans="1:12" ht="27.75" customHeight="1" thickBot="1">
      <c r="A20" s="520" t="s">
        <v>481</v>
      </c>
      <c r="B20" s="539">
        <f t="shared" si="2"/>
        <v>11417</v>
      </c>
      <c r="D20" s="524" t="s">
        <v>500</v>
      </c>
      <c r="E20" s="539">
        <f t="shared" si="3"/>
        <v>10031</v>
      </c>
      <c r="G20" s="553" t="s">
        <v>504</v>
      </c>
      <c r="H20" s="547">
        <f>SUM(H5:H19)</f>
        <v>707834</v>
      </c>
      <c r="I20" s="688">
        <f>400000/3</f>
        <v>133333.33333333334</v>
      </c>
      <c r="J20" s="689">
        <f>(H20-400000)/6</f>
        <v>51305.666666666664</v>
      </c>
      <c r="K20" s="547">
        <f>ROUNDUP(SUM(I20:J20),0)</f>
        <v>184639</v>
      </c>
      <c r="L20" s="552">
        <f>ROUNDUP(H20/50,0)</f>
        <v>14157</v>
      </c>
    </row>
    <row r="21" spans="1:12" ht="27.75" customHeight="1">
      <c r="A21" s="520" t="s">
        <v>484</v>
      </c>
      <c r="B21" s="539">
        <f t="shared" si="2"/>
        <v>45494</v>
      </c>
      <c r="D21" s="520" t="s">
        <v>501</v>
      </c>
      <c r="E21" s="539">
        <f t="shared" si="3"/>
        <v>8560</v>
      </c>
      <c r="I21" s="525"/>
      <c r="J21" s="473"/>
      <c r="K21" s="526"/>
      <c r="L21" s="473"/>
    </row>
    <row r="22" spans="1:5" ht="27.75" customHeight="1">
      <c r="A22" s="520" t="s">
        <v>486</v>
      </c>
      <c r="B22" s="539">
        <f t="shared" si="2"/>
        <v>17318</v>
      </c>
      <c r="D22" s="520" t="s">
        <v>502</v>
      </c>
      <c r="E22" s="539">
        <f t="shared" si="3"/>
        <v>8561</v>
      </c>
    </row>
    <row r="23" spans="1:5" ht="27.75" customHeight="1" thickBot="1">
      <c r="A23" s="524" t="s">
        <v>488</v>
      </c>
      <c r="B23" s="539">
        <f t="shared" si="2"/>
        <v>12096</v>
      </c>
      <c r="D23" s="527" t="s">
        <v>503</v>
      </c>
      <c r="E23" s="540">
        <f t="shared" si="3"/>
        <v>8489</v>
      </c>
    </row>
    <row r="24" spans="1:5" ht="27.75" customHeight="1" thickBot="1">
      <c r="A24" s="527" t="s">
        <v>491</v>
      </c>
      <c r="B24" s="540">
        <f t="shared" si="2"/>
        <v>7635</v>
      </c>
      <c r="D24" s="473"/>
      <c r="E24" s="473"/>
    </row>
  </sheetData>
  <sheetProtection password="DD5F" sheet="1" objects="1" scenarios="1"/>
  <mergeCells count="7">
    <mergeCell ref="L5:L19"/>
    <mergeCell ref="D7:D10"/>
    <mergeCell ref="D13:D14"/>
    <mergeCell ref="A1:E1"/>
    <mergeCell ref="D2:E2"/>
    <mergeCell ref="J2:L2"/>
    <mergeCell ref="A3:B3"/>
  </mergeCells>
  <printOptions/>
  <pageMargins left="0.75" right="0.75" top="1" bottom="1" header="0.512" footer="0.512"/>
  <pageSetup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N49"/>
  <sheetViews>
    <sheetView showGridLines="0" tabSelected="1" view="pageBreakPreview" zoomScaleSheetLayoutView="100" workbookViewId="0" topLeftCell="A1">
      <selection activeCell="A1" sqref="A1"/>
    </sheetView>
  </sheetViews>
  <sheetFormatPr defaultColWidth="10.59765625" defaultRowHeight="16.5" customHeight="1"/>
  <cols>
    <col min="1" max="1" width="1" style="0" customWidth="1"/>
    <col min="2" max="2" width="2.59765625" style="0" customWidth="1"/>
    <col min="3" max="3" width="12.3984375" style="1" customWidth="1"/>
    <col min="4" max="7" width="8.8984375" style="0" customWidth="1"/>
    <col min="8" max="8" width="2.59765625" style="0" customWidth="1"/>
    <col min="9" max="9" width="12.3984375" style="1" customWidth="1"/>
    <col min="10" max="13" width="8.8984375" style="0" customWidth="1"/>
    <col min="14" max="14" width="1.69921875" style="0" customWidth="1"/>
    <col min="15" max="15" width="16.59765625" style="0" customWidth="1"/>
    <col min="16" max="16" width="6.59765625" style="0" customWidth="1"/>
  </cols>
  <sheetData>
    <row r="1" spans="2:13" s="2" customFormat="1" ht="38.25" customHeight="1">
      <c r="B1" s="1411" t="s">
        <v>432</v>
      </c>
      <c r="C1" s="1411"/>
      <c r="D1" s="1411"/>
      <c r="E1" s="1411"/>
      <c r="F1" s="1411"/>
      <c r="G1" s="1411"/>
      <c r="H1" s="1411"/>
      <c r="I1" s="1411"/>
      <c r="J1" s="1411"/>
      <c r="K1" s="1411"/>
      <c r="L1" s="1411"/>
      <c r="M1" s="1411"/>
    </row>
    <row r="2" spans="1:14" s="4" customFormat="1" ht="16.5" customHeight="1">
      <c r="A2" s="3"/>
      <c r="B2" s="7"/>
      <c r="C2" s="26"/>
      <c r="D2" s="7"/>
      <c r="E2" s="7"/>
      <c r="F2" s="7"/>
      <c r="G2" s="7"/>
      <c r="H2" s="7"/>
      <c r="I2" s="1412" t="s">
        <v>765</v>
      </c>
      <c r="J2" s="1412"/>
      <c r="K2" s="1412"/>
      <c r="L2" s="1412"/>
      <c r="M2" s="1412"/>
      <c r="N2" s="3"/>
    </row>
    <row r="3" spans="1:14" s="4" customFormat="1" ht="16.5" customHeight="1">
      <c r="A3" s="7"/>
      <c r="B3" s="754" t="s">
        <v>1</v>
      </c>
      <c r="C3" s="1416" t="s">
        <v>370</v>
      </c>
      <c r="D3" s="1413" t="s">
        <v>303</v>
      </c>
      <c r="E3" s="1414"/>
      <c r="F3" s="1415"/>
      <c r="G3" s="1423" t="s">
        <v>766</v>
      </c>
      <c r="H3" s="754" t="s">
        <v>1</v>
      </c>
      <c r="I3" s="1416" t="s">
        <v>675</v>
      </c>
      <c r="J3" s="1413" t="s">
        <v>303</v>
      </c>
      <c r="K3" s="1414"/>
      <c r="L3" s="1415"/>
      <c r="M3" s="1420" t="str">
        <f>G3</f>
        <v>増 減　　　　　　　　　対H17.6.2              現在</v>
      </c>
      <c r="N3" s="7"/>
    </row>
    <row r="4" spans="1:14" s="4" customFormat="1" ht="16.5" customHeight="1">
      <c r="A4" s="7"/>
      <c r="B4" s="755" t="s">
        <v>674</v>
      </c>
      <c r="C4" s="1417"/>
      <c r="D4" s="1418" t="s">
        <v>773</v>
      </c>
      <c r="E4" s="1418" t="s">
        <v>240</v>
      </c>
      <c r="F4" s="1419" t="s">
        <v>241</v>
      </c>
      <c r="G4" s="1424"/>
      <c r="H4" s="755" t="s">
        <v>403</v>
      </c>
      <c r="I4" s="1417"/>
      <c r="J4" s="1418" t="str">
        <f>D4</f>
        <v>男</v>
      </c>
      <c r="K4" s="1418" t="str">
        <f>E4</f>
        <v>女</v>
      </c>
      <c r="L4" s="1419" t="str">
        <f>F4</f>
        <v>計</v>
      </c>
      <c r="M4" s="1421"/>
      <c r="N4" s="7"/>
    </row>
    <row r="5" spans="1:14" s="4" customFormat="1" ht="16.5" customHeight="1">
      <c r="A5" s="7"/>
      <c r="B5" s="756"/>
      <c r="C5" s="753"/>
      <c r="D5" s="1418"/>
      <c r="E5" s="1418"/>
      <c r="F5" s="1419"/>
      <c r="G5" s="1425"/>
      <c r="H5" s="756"/>
      <c r="I5" s="753"/>
      <c r="J5" s="1418"/>
      <c r="K5" s="1418"/>
      <c r="L5" s="1419"/>
      <c r="M5" s="1422"/>
      <c r="N5" s="7"/>
    </row>
    <row r="6" spans="1:14" s="4" customFormat="1" ht="16.5" customHeight="1">
      <c r="A6" s="7"/>
      <c r="B6" s="738" t="s">
        <v>5</v>
      </c>
      <c r="C6" s="739" t="s">
        <v>243</v>
      </c>
      <c r="D6" s="740">
        <v>49</v>
      </c>
      <c r="E6" s="740">
        <v>51</v>
      </c>
      <c r="F6" s="741">
        <v>100</v>
      </c>
      <c r="G6" s="763">
        <v>2</v>
      </c>
      <c r="H6" s="743">
        <v>27</v>
      </c>
      <c r="I6" s="739" t="s">
        <v>247</v>
      </c>
      <c r="J6" s="429">
        <v>4</v>
      </c>
      <c r="K6" s="429">
        <v>2</v>
      </c>
      <c r="L6" s="744">
        <v>6</v>
      </c>
      <c r="M6" s="742">
        <v>1</v>
      </c>
      <c r="N6" s="5"/>
    </row>
    <row r="7" spans="1:14" s="4" customFormat="1" ht="16.5" customHeight="1">
      <c r="A7" s="7"/>
      <c r="B7" s="738" t="s">
        <v>8</v>
      </c>
      <c r="C7" s="745" t="s">
        <v>9</v>
      </c>
      <c r="D7" s="429">
        <v>11</v>
      </c>
      <c r="E7" s="429">
        <v>11</v>
      </c>
      <c r="F7" s="744">
        <v>22</v>
      </c>
      <c r="G7" s="763">
        <v>1</v>
      </c>
      <c r="H7" s="743">
        <v>28</v>
      </c>
      <c r="I7" s="739" t="s">
        <v>248</v>
      </c>
      <c r="J7" s="429">
        <v>7</v>
      </c>
      <c r="K7" s="429">
        <v>5</v>
      </c>
      <c r="L7" s="744">
        <v>12</v>
      </c>
      <c r="M7" s="742">
        <v>3</v>
      </c>
      <c r="N7" s="5"/>
    </row>
    <row r="8" spans="1:14" s="4" customFormat="1" ht="16.5" customHeight="1">
      <c r="A8" s="7"/>
      <c r="B8" s="738" t="s">
        <v>11</v>
      </c>
      <c r="C8" s="739" t="s">
        <v>250</v>
      </c>
      <c r="D8" s="429">
        <v>13</v>
      </c>
      <c r="E8" s="429">
        <v>10</v>
      </c>
      <c r="F8" s="744">
        <v>23</v>
      </c>
      <c r="G8" s="763">
        <v>0</v>
      </c>
      <c r="H8" s="743">
        <v>29</v>
      </c>
      <c r="I8" s="739" t="s">
        <v>249</v>
      </c>
      <c r="J8" s="429">
        <v>5</v>
      </c>
      <c r="K8" s="429">
        <v>3</v>
      </c>
      <c r="L8" s="744">
        <v>8</v>
      </c>
      <c r="M8" s="742">
        <v>1</v>
      </c>
      <c r="N8" s="5"/>
    </row>
    <row r="9" spans="1:14" s="4" customFormat="1" ht="16.5" customHeight="1">
      <c r="A9" s="7"/>
      <c r="B9" s="738" t="s">
        <v>14</v>
      </c>
      <c r="C9" s="739" t="s">
        <v>289</v>
      </c>
      <c r="D9" s="429">
        <v>10</v>
      </c>
      <c r="E9" s="429">
        <v>5</v>
      </c>
      <c r="F9" s="744">
        <v>15</v>
      </c>
      <c r="G9" s="763">
        <v>-1</v>
      </c>
      <c r="H9" s="1429" t="s">
        <v>29</v>
      </c>
      <c r="I9" s="1430"/>
      <c r="J9" s="746">
        <f>SUM(J6:J8)</f>
        <v>16</v>
      </c>
      <c r="K9" s="746">
        <f>SUM(K6:K8)</f>
        <v>10</v>
      </c>
      <c r="L9" s="746">
        <f>SUM(L6:L8)</f>
        <v>26</v>
      </c>
      <c r="M9" s="746">
        <f>SUM(M6:M8)</f>
        <v>5</v>
      </c>
      <c r="N9" s="5"/>
    </row>
    <row r="10" spans="1:14" s="4" customFormat="1" ht="16.5" customHeight="1">
      <c r="A10" s="7"/>
      <c r="B10" s="738">
        <v>5</v>
      </c>
      <c r="C10" s="739" t="s">
        <v>251</v>
      </c>
      <c r="D10" s="429">
        <v>8</v>
      </c>
      <c r="E10" s="429">
        <v>13</v>
      </c>
      <c r="F10" s="744">
        <v>21</v>
      </c>
      <c r="G10" s="763">
        <v>-2</v>
      </c>
      <c r="H10" s="738">
        <v>30</v>
      </c>
      <c r="I10" s="739" t="s">
        <v>418</v>
      </c>
      <c r="J10" s="429">
        <v>0</v>
      </c>
      <c r="K10" s="429">
        <v>2</v>
      </c>
      <c r="L10" s="744">
        <v>2</v>
      </c>
      <c r="M10" s="742">
        <v>0</v>
      </c>
      <c r="N10" s="5"/>
    </row>
    <row r="11" spans="1:14" s="4" customFormat="1" ht="16.5" customHeight="1">
      <c r="A11" s="7"/>
      <c r="B11" s="738" t="s">
        <v>20</v>
      </c>
      <c r="C11" s="739" t="s">
        <v>290</v>
      </c>
      <c r="D11" s="429">
        <v>6</v>
      </c>
      <c r="E11" s="429">
        <v>10</v>
      </c>
      <c r="F11" s="744">
        <v>16</v>
      </c>
      <c r="G11" s="763">
        <v>0</v>
      </c>
      <c r="H11" s="1429" t="s">
        <v>49</v>
      </c>
      <c r="I11" s="1430"/>
      <c r="J11" s="746">
        <f>J10</f>
        <v>0</v>
      </c>
      <c r="K11" s="746">
        <f>K10</f>
        <v>2</v>
      </c>
      <c r="L11" s="746">
        <f>L10</f>
        <v>2</v>
      </c>
      <c r="M11" s="746">
        <f>M10</f>
        <v>0</v>
      </c>
      <c r="N11" s="5"/>
    </row>
    <row r="12" spans="1:14" s="4" customFormat="1" ht="16.5" customHeight="1">
      <c r="A12" s="7"/>
      <c r="B12" s="738" t="s">
        <v>22</v>
      </c>
      <c r="C12" s="739" t="s">
        <v>409</v>
      </c>
      <c r="D12" s="429">
        <v>8</v>
      </c>
      <c r="E12" s="429">
        <v>6</v>
      </c>
      <c r="F12" s="744">
        <v>14</v>
      </c>
      <c r="G12" s="763">
        <v>3</v>
      </c>
      <c r="H12" s="738">
        <v>31</v>
      </c>
      <c r="I12" s="739" t="s">
        <v>292</v>
      </c>
      <c r="J12" s="429">
        <v>0</v>
      </c>
      <c r="K12" s="429">
        <v>0</v>
      </c>
      <c r="L12" s="744">
        <v>0</v>
      </c>
      <c r="M12" s="742">
        <v>0</v>
      </c>
      <c r="N12" s="5"/>
    </row>
    <row r="13" spans="1:14" s="4" customFormat="1" ht="16.5" customHeight="1">
      <c r="A13" s="7"/>
      <c r="B13" s="738">
        <v>8</v>
      </c>
      <c r="C13" s="747" t="s">
        <v>404</v>
      </c>
      <c r="D13" s="429">
        <v>23</v>
      </c>
      <c r="E13" s="429">
        <v>9</v>
      </c>
      <c r="F13" s="744">
        <v>32</v>
      </c>
      <c r="G13" s="763">
        <v>0</v>
      </c>
      <c r="H13" s="738">
        <v>32</v>
      </c>
      <c r="I13" s="739" t="s">
        <v>419</v>
      </c>
      <c r="J13" s="429">
        <v>2</v>
      </c>
      <c r="K13" s="429">
        <v>1</v>
      </c>
      <c r="L13" s="744">
        <v>3</v>
      </c>
      <c r="M13" s="742">
        <v>0</v>
      </c>
      <c r="N13" s="5"/>
    </row>
    <row r="14" spans="1:14" s="4" customFormat="1" ht="16.5" customHeight="1">
      <c r="A14" s="7"/>
      <c r="B14" s="738">
        <v>9</v>
      </c>
      <c r="C14" s="757" t="s">
        <v>627</v>
      </c>
      <c r="D14" s="429">
        <v>25</v>
      </c>
      <c r="E14" s="429">
        <v>15</v>
      </c>
      <c r="F14" s="744">
        <v>40</v>
      </c>
      <c r="G14" s="763">
        <v>1</v>
      </c>
      <c r="H14" s="738">
        <v>33</v>
      </c>
      <c r="I14" s="739" t="s">
        <v>294</v>
      </c>
      <c r="J14" s="429">
        <v>5</v>
      </c>
      <c r="K14" s="429">
        <v>3</v>
      </c>
      <c r="L14" s="744">
        <v>8</v>
      </c>
      <c r="M14" s="742">
        <v>1</v>
      </c>
      <c r="N14" s="5"/>
    </row>
    <row r="15" spans="1:14" s="4" customFormat="1" ht="16.5" customHeight="1">
      <c r="A15" s="7"/>
      <c r="B15" s="738">
        <v>10</v>
      </c>
      <c r="C15" s="757" t="s">
        <v>626</v>
      </c>
      <c r="D15" s="429">
        <v>20</v>
      </c>
      <c r="E15" s="429">
        <v>15</v>
      </c>
      <c r="F15" s="744">
        <v>35</v>
      </c>
      <c r="G15" s="763">
        <v>5</v>
      </c>
      <c r="H15" s="738">
        <v>34</v>
      </c>
      <c r="I15" s="739" t="s">
        <v>420</v>
      </c>
      <c r="J15" s="429">
        <v>2</v>
      </c>
      <c r="K15" s="429">
        <v>1</v>
      </c>
      <c r="L15" s="744">
        <v>3</v>
      </c>
      <c r="M15" s="742">
        <v>1</v>
      </c>
      <c r="N15" s="5"/>
    </row>
    <row r="16" spans="1:14" s="4" customFormat="1" ht="16.5" customHeight="1">
      <c r="A16" s="7"/>
      <c r="B16" s="738">
        <v>11</v>
      </c>
      <c r="C16" s="757" t="s">
        <v>625</v>
      </c>
      <c r="D16" s="429">
        <v>24</v>
      </c>
      <c r="E16" s="429">
        <v>28</v>
      </c>
      <c r="F16" s="744">
        <v>52</v>
      </c>
      <c r="G16" s="763">
        <v>-4</v>
      </c>
      <c r="H16" s="738">
        <v>35</v>
      </c>
      <c r="I16" s="739" t="s">
        <v>296</v>
      </c>
      <c r="J16" s="429">
        <v>0</v>
      </c>
      <c r="K16" s="429">
        <v>0</v>
      </c>
      <c r="L16" s="744">
        <v>0</v>
      </c>
      <c r="M16" s="742">
        <v>0</v>
      </c>
      <c r="N16" s="5"/>
    </row>
    <row r="17" spans="1:14" s="4" customFormat="1" ht="16.5" customHeight="1">
      <c r="A17" s="7"/>
      <c r="B17" s="738">
        <v>12</v>
      </c>
      <c r="C17" s="757" t="s">
        <v>676</v>
      </c>
      <c r="D17" s="429">
        <v>7</v>
      </c>
      <c r="E17" s="429">
        <v>8</v>
      </c>
      <c r="F17" s="744">
        <v>15</v>
      </c>
      <c r="G17" s="763">
        <v>1</v>
      </c>
      <c r="H17" s="738">
        <v>36</v>
      </c>
      <c r="I17" s="738" t="s">
        <v>448</v>
      </c>
      <c r="J17" s="429">
        <v>4</v>
      </c>
      <c r="K17" s="429">
        <v>5</v>
      </c>
      <c r="L17" s="744">
        <v>9</v>
      </c>
      <c r="M17" s="742">
        <v>0</v>
      </c>
      <c r="N17" s="5"/>
    </row>
    <row r="18" spans="1:14" s="4" customFormat="1" ht="16.5" customHeight="1">
      <c r="A18" s="7"/>
      <c r="B18" s="1431" t="s">
        <v>24</v>
      </c>
      <c r="C18" s="1432"/>
      <c r="D18" s="748">
        <f>SUM(D6:D17)</f>
        <v>204</v>
      </c>
      <c r="E18" s="748">
        <f>SUM(E6:E17)</f>
        <v>181</v>
      </c>
      <c r="F18" s="748">
        <f>SUM(F6:F17)</f>
        <v>385</v>
      </c>
      <c r="G18" s="764">
        <f>SUM(G6:G17)</f>
        <v>6</v>
      </c>
      <c r="H18" s="1429" t="s">
        <v>66</v>
      </c>
      <c r="I18" s="1430"/>
      <c r="J18" s="746">
        <f>SUM(J12:J17)</f>
        <v>13</v>
      </c>
      <c r="K18" s="746">
        <f>SUM(K12:K17)</f>
        <v>10</v>
      </c>
      <c r="L18" s="746">
        <f>SUM(L12:L17)</f>
        <v>23</v>
      </c>
      <c r="M18" s="746">
        <f>SUM(M12:M17)</f>
        <v>2</v>
      </c>
      <c r="N18" s="766">
        <f>SUM(N12:N17)</f>
        <v>0</v>
      </c>
    </row>
    <row r="19" spans="1:14" s="4" customFormat="1" ht="16.5" customHeight="1">
      <c r="A19" s="7"/>
      <c r="B19" s="738">
        <v>13</v>
      </c>
      <c r="C19" s="739" t="s">
        <v>255</v>
      </c>
      <c r="D19" s="429">
        <v>4</v>
      </c>
      <c r="E19" s="429">
        <v>6</v>
      </c>
      <c r="F19" s="744">
        <v>10</v>
      </c>
      <c r="G19" s="763">
        <v>0</v>
      </c>
      <c r="H19" s="738">
        <v>37</v>
      </c>
      <c r="I19" s="739" t="s">
        <v>298</v>
      </c>
      <c r="J19" s="429">
        <v>0</v>
      </c>
      <c r="K19" s="429">
        <v>0</v>
      </c>
      <c r="L19" s="744">
        <v>0</v>
      </c>
      <c r="M19" s="742">
        <v>0</v>
      </c>
      <c r="N19" s="5"/>
    </row>
    <row r="20" spans="1:14" s="4" customFormat="1" ht="16.5" customHeight="1">
      <c r="A20" s="7"/>
      <c r="B20" s="738">
        <v>14</v>
      </c>
      <c r="C20" s="739" t="s">
        <v>256</v>
      </c>
      <c r="D20" s="429">
        <v>0</v>
      </c>
      <c r="E20" s="429">
        <v>0</v>
      </c>
      <c r="F20" s="744">
        <v>0</v>
      </c>
      <c r="G20" s="763">
        <v>0</v>
      </c>
      <c r="H20" s="738">
        <v>38</v>
      </c>
      <c r="I20" s="739" t="s">
        <v>299</v>
      </c>
      <c r="J20" s="429">
        <v>0</v>
      </c>
      <c r="K20" s="429">
        <v>0</v>
      </c>
      <c r="L20" s="744">
        <v>0</v>
      </c>
      <c r="M20" s="742">
        <v>0</v>
      </c>
      <c r="N20" s="5"/>
    </row>
    <row r="21" spans="1:14" s="4" customFormat="1" ht="16.5" customHeight="1">
      <c r="A21" s="7"/>
      <c r="B21" s="1427" t="s">
        <v>32</v>
      </c>
      <c r="C21" s="1428"/>
      <c r="D21" s="746">
        <f>SUM(D19:D20)</f>
        <v>4</v>
      </c>
      <c r="E21" s="746">
        <f>SUM(E19:E20)</f>
        <v>6</v>
      </c>
      <c r="F21" s="746">
        <f>SUM(F19:F20)</f>
        <v>10</v>
      </c>
      <c r="G21" s="765">
        <f>SUM(G19:G20)</f>
        <v>0</v>
      </c>
      <c r="H21" s="1429" t="s">
        <v>73</v>
      </c>
      <c r="I21" s="1430"/>
      <c r="J21" s="746">
        <f>SUM(J19:J20)</f>
        <v>0</v>
      </c>
      <c r="K21" s="746">
        <f>SUM(K19:K20)</f>
        <v>0</v>
      </c>
      <c r="L21" s="746">
        <f>SUM(L19:L20)</f>
        <v>0</v>
      </c>
      <c r="M21" s="746">
        <f>SUM(M19:M20)</f>
        <v>0</v>
      </c>
      <c r="N21" s="5"/>
    </row>
    <row r="22" spans="1:14" s="4" customFormat="1" ht="16.5" customHeight="1">
      <c r="A22" s="9"/>
      <c r="B22" s="738">
        <v>15</v>
      </c>
      <c r="C22" s="739" t="s">
        <v>262</v>
      </c>
      <c r="D22" s="429">
        <v>6</v>
      </c>
      <c r="E22" s="429">
        <v>2</v>
      </c>
      <c r="F22" s="744">
        <v>8</v>
      </c>
      <c r="G22" s="763">
        <v>0</v>
      </c>
      <c r="H22" s="758" t="s">
        <v>75</v>
      </c>
      <c r="I22" s="750"/>
      <c r="J22" s="748">
        <f>D21+D25+D30+D36+J9+J11+J18+J21</f>
        <v>58</v>
      </c>
      <c r="K22" s="748">
        <f>E21+E25+E30+E36+K9+K11+K18+K21</f>
        <v>59</v>
      </c>
      <c r="L22" s="748">
        <f>F21+F25+F30+F36+L9+L11+L18+L21</f>
        <v>117</v>
      </c>
      <c r="M22" s="748">
        <f>G21+G25+G30+G36+M9+M11+M18+M21</f>
        <v>2</v>
      </c>
      <c r="N22" s="6"/>
    </row>
    <row r="23" spans="1:14" s="4" customFormat="1" ht="16.5" customHeight="1">
      <c r="A23" s="7"/>
      <c r="B23" s="738">
        <v>16</v>
      </c>
      <c r="C23" s="739" t="s">
        <v>413</v>
      </c>
      <c r="D23" s="429">
        <v>1</v>
      </c>
      <c r="E23" s="429">
        <v>0</v>
      </c>
      <c r="F23" s="744">
        <v>1</v>
      </c>
      <c r="G23" s="763">
        <v>0</v>
      </c>
      <c r="H23" s="751" t="s">
        <v>76</v>
      </c>
      <c r="I23" s="752"/>
      <c r="J23" s="767">
        <f>D18+J22</f>
        <v>262</v>
      </c>
      <c r="K23" s="767">
        <f>E18+K22</f>
        <v>240</v>
      </c>
      <c r="L23" s="767">
        <f>F18+L22</f>
        <v>502</v>
      </c>
      <c r="M23" s="767">
        <f>G18+M22</f>
        <v>8</v>
      </c>
      <c r="N23" s="5"/>
    </row>
    <row r="24" spans="1:14" s="4" customFormat="1" ht="16.5" customHeight="1">
      <c r="A24" s="7"/>
      <c r="B24" s="738">
        <v>17</v>
      </c>
      <c r="C24" s="739" t="s">
        <v>264</v>
      </c>
      <c r="D24" s="429">
        <v>0</v>
      </c>
      <c r="E24" s="429">
        <v>4</v>
      </c>
      <c r="F24" s="744">
        <v>4</v>
      </c>
      <c r="G24" s="763">
        <v>-2</v>
      </c>
      <c r="H24" s="1426" t="s">
        <v>772</v>
      </c>
      <c r="I24" s="1426"/>
      <c r="J24" s="742">
        <v>4</v>
      </c>
      <c r="K24" s="742">
        <v>4</v>
      </c>
      <c r="L24" s="742">
        <v>8</v>
      </c>
      <c r="M24" s="368" t="s">
        <v>768</v>
      </c>
      <c r="N24" s="5"/>
    </row>
    <row r="25" spans="1:14" s="4" customFormat="1" ht="16.5" customHeight="1">
      <c r="A25" s="7"/>
      <c r="B25" s="1427" t="s">
        <v>50</v>
      </c>
      <c r="C25" s="1428"/>
      <c r="D25" s="746">
        <f>SUM(D22:D24)</f>
        <v>7</v>
      </c>
      <c r="E25" s="746">
        <f>SUM(E22:E24)</f>
        <v>6</v>
      </c>
      <c r="F25" s="746">
        <f>SUM(F22:F24)</f>
        <v>13</v>
      </c>
      <c r="G25" s="765">
        <f>SUM(G22:G24)</f>
        <v>-2</v>
      </c>
      <c r="H25" s="759"/>
      <c r="I25" s="760"/>
      <c r="J25" s="9"/>
      <c r="K25" s="9"/>
      <c r="L25" s="761"/>
      <c r="M25" s="762"/>
      <c r="N25" s="7"/>
    </row>
    <row r="26" spans="1:14" s="4" customFormat="1" ht="16.5" customHeight="1">
      <c r="A26" s="7"/>
      <c r="B26" s="738">
        <v>18</v>
      </c>
      <c r="C26" s="745" t="s">
        <v>52</v>
      </c>
      <c r="D26" s="429">
        <v>0</v>
      </c>
      <c r="E26" s="429">
        <v>0</v>
      </c>
      <c r="F26" s="744">
        <v>0</v>
      </c>
      <c r="G26" s="763">
        <v>0</v>
      </c>
      <c r="H26" s="10"/>
      <c r="I26" s="10"/>
      <c r="J26" s="10"/>
      <c r="K26" s="10"/>
      <c r="L26" s="10"/>
      <c r="M26" s="10"/>
      <c r="N26" s="7"/>
    </row>
    <row r="27" spans="1:14" s="4" customFormat="1" ht="16.5" customHeight="1">
      <c r="A27" s="7"/>
      <c r="B27" s="738">
        <v>19</v>
      </c>
      <c r="C27" s="739" t="s">
        <v>267</v>
      </c>
      <c r="D27" s="429">
        <v>0</v>
      </c>
      <c r="E27" s="429">
        <v>1</v>
      </c>
      <c r="F27" s="744">
        <v>1</v>
      </c>
      <c r="G27" s="763">
        <v>0</v>
      </c>
      <c r="H27" s="759"/>
      <c r="I27" s="760"/>
      <c r="J27" s="768"/>
      <c r="K27" s="768"/>
      <c r="L27" s="768"/>
      <c r="M27" s="769"/>
      <c r="N27" s="7"/>
    </row>
    <row r="28" spans="1:14" s="4" customFormat="1" ht="16.5" customHeight="1">
      <c r="A28" s="7"/>
      <c r="B28" s="738">
        <v>20</v>
      </c>
      <c r="C28" s="749" t="s">
        <v>56</v>
      </c>
      <c r="D28" s="429">
        <v>2</v>
      </c>
      <c r="E28" s="429">
        <v>0</v>
      </c>
      <c r="F28" s="744">
        <v>2</v>
      </c>
      <c r="G28" s="763">
        <v>0</v>
      </c>
      <c r="N28" s="5"/>
    </row>
    <row r="29" spans="1:14" s="4" customFormat="1" ht="16.5" customHeight="1">
      <c r="A29" s="7"/>
      <c r="B29" s="738">
        <v>21</v>
      </c>
      <c r="C29" s="739" t="s">
        <v>269</v>
      </c>
      <c r="D29" s="429">
        <v>0</v>
      </c>
      <c r="E29" s="429">
        <v>0</v>
      </c>
      <c r="F29" s="744">
        <v>0</v>
      </c>
      <c r="G29" s="763">
        <v>0</v>
      </c>
      <c r="N29" s="5"/>
    </row>
    <row r="30" spans="1:14" s="4" customFormat="1" ht="16.5" customHeight="1">
      <c r="A30" s="7"/>
      <c r="B30" s="1427" t="s">
        <v>61</v>
      </c>
      <c r="C30" s="1428"/>
      <c r="D30" s="746">
        <f>SUM(D26:D29)</f>
        <v>2</v>
      </c>
      <c r="E30" s="746">
        <f>SUM(E26:E29)</f>
        <v>1</v>
      </c>
      <c r="F30" s="746">
        <f>SUM(F26:F29)</f>
        <v>3</v>
      </c>
      <c r="G30" s="765">
        <f>SUM(G26:G29)</f>
        <v>0</v>
      </c>
      <c r="N30" s="5"/>
    </row>
    <row r="31" spans="1:14" s="4" customFormat="1" ht="16.5" customHeight="1">
      <c r="A31" s="7"/>
      <c r="B31" s="738">
        <v>22</v>
      </c>
      <c r="C31" s="739" t="s">
        <v>271</v>
      </c>
      <c r="D31" s="429">
        <v>3</v>
      </c>
      <c r="E31" s="429">
        <v>1</v>
      </c>
      <c r="F31" s="744">
        <v>4</v>
      </c>
      <c r="G31" s="763">
        <v>0</v>
      </c>
      <c r="N31" s="5"/>
    </row>
    <row r="32" spans="1:14" s="4" customFormat="1" ht="16.5" customHeight="1">
      <c r="A32" s="7"/>
      <c r="B32" s="738">
        <v>23</v>
      </c>
      <c r="C32" s="739" t="s">
        <v>272</v>
      </c>
      <c r="D32" s="429">
        <v>1</v>
      </c>
      <c r="E32" s="429">
        <v>4</v>
      </c>
      <c r="F32" s="744">
        <v>5</v>
      </c>
      <c r="G32" s="763">
        <v>0</v>
      </c>
      <c r="N32" s="5"/>
    </row>
    <row r="33" spans="1:14" s="4" customFormat="1" ht="16.5" customHeight="1">
      <c r="A33" s="7"/>
      <c r="B33" s="738">
        <v>24</v>
      </c>
      <c r="C33" s="739" t="s">
        <v>274</v>
      </c>
      <c r="D33" s="429">
        <v>0</v>
      </c>
      <c r="E33" s="429">
        <v>0</v>
      </c>
      <c r="F33" s="744">
        <v>0</v>
      </c>
      <c r="G33" s="763">
        <v>0</v>
      </c>
      <c r="N33" s="5"/>
    </row>
    <row r="34" spans="1:14" s="4" customFormat="1" ht="16.5" customHeight="1">
      <c r="A34" s="7"/>
      <c r="B34" s="738">
        <v>25</v>
      </c>
      <c r="C34" s="739" t="s">
        <v>275</v>
      </c>
      <c r="D34" s="429">
        <v>4</v>
      </c>
      <c r="E34" s="429">
        <v>9</v>
      </c>
      <c r="F34" s="744">
        <v>13</v>
      </c>
      <c r="G34" s="763">
        <v>0</v>
      </c>
      <c r="N34" s="7"/>
    </row>
    <row r="35" spans="1:14" s="4" customFormat="1" ht="16.5" customHeight="1">
      <c r="A35" s="7"/>
      <c r="B35" s="738">
        <v>26</v>
      </c>
      <c r="C35" s="739" t="s">
        <v>276</v>
      </c>
      <c r="D35" s="429">
        <v>8</v>
      </c>
      <c r="E35" s="429">
        <v>10</v>
      </c>
      <c r="F35" s="744">
        <v>18</v>
      </c>
      <c r="G35" s="763">
        <v>-3</v>
      </c>
      <c r="H35" s="759"/>
      <c r="I35" s="760"/>
      <c r="J35" s="9"/>
      <c r="K35" s="9"/>
      <c r="L35" s="761"/>
      <c r="M35" s="762"/>
      <c r="N35" s="7"/>
    </row>
    <row r="36" spans="1:14" s="4" customFormat="1" ht="16.5" customHeight="1">
      <c r="A36" s="7"/>
      <c r="B36" s="1427" t="s">
        <v>74</v>
      </c>
      <c r="C36" s="1428"/>
      <c r="D36" s="746">
        <f>SUM(D31:D35)</f>
        <v>16</v>
      </c>
      <c r="E36" s="746">
        <f>SUM(E31:E35)</f>
        <v>24</v>
      </c>
      <c r="F36" s="746">
        <f>SUM(F31:F35)</f>
        <v>40</v>
      </c>
      <c r="G36" s="765">
        <f>SUM(G31:G35)</f>
        <v>-3</v>
      </c>
      <c r="N36" s="5"/>
    </row>
    <row r="37" spans="1:14" s="4" customFormat="1" ht="16.5" customHeight="1">
      <c r="A37" s="7"/>
      <c r="N37" s="5"/>
    </row>
    <row r="38" spans="1:14" s="4" customFormat="1" ht="16.5" customHeight="1">
      <c r="A38" s="7"/>
      <c r="N38" s="5"/>
    </row>
    <row r="39" spans="1:14" s="4" customFormat="1" ht="16.5" customHeight="1">
      <c r="A39" s="7"/>
      <c r="B39" s="759"/>
      <c r="C39" s="760"/>
      <c r="D39" s="9"/>
      <c r="E39" s="9"/>
      <c r="F39" s="761"/>
      <c r="G39" s="762"/>
      <c r="N39" s="5"/>
    </row>
    <row r="40" spans="1:14" s="4" customFormat="1" ht="16.5" customHeight="1">
      <c r="A40" s="7"/>
      <c r="M40" s="10"/>
      <c r="N40" s="7"/>
    </row>
    <row r="41" spans="1:14" s="4" customFormat="1" ht="16.5" customHeight="1">
      <c r="A41" s="7"/>
      <c r="M41" s="10"/>
      <c r="N41" s="7"/>
    </row>
    <row r="42" spans="1:14" s="4" customFormat="1" ht="16.5" customHeight="1">
      <c r="A42" s="7"/>
      <c r="M42" s="10"/>
      <c r="N42" s="7"/>
    </row>
    <row r="43" spans="1:14" s="4" customFormat="1" ht="16.5" customHeight="1">
      <c r="A43" s="7"/>
      <c r="M43" s="10"/>
      <c r="N43" s="7"/>
    </row>
    <row r="44" spans="1:14" s="4" customFormat="1" ht="16.5" customHeight="1">
      <c r="A44" s="7"/>
      <c r="H44" s="430"/>
      <c r="I44" s="290"/>
      <c r="J44" s="9"/>
      <c r="K44" s="9"/>
      <c r="L44" s="9"/>
      <c r="M44" s="291"/>
      <c r="N44" s="7"/>
    </row>
    <row r="45" spans="1:14" s="4" customFormat="1" ht="16.5" customHeight="1">
      <c r="A45" s="7"/>
      <c r="H45" s="292"/>
      <c r="I45" s="292"/>
      <c r="J45" s="292"/>
      <c r="K45" s="292"/>
      <c r="L45" s="292"/>
      <c r="M45" s="292"/>
      <c r="N45" s="7"/>
    </row>
    <row r="46" spans="1:14" s="4" customFormat="1" ht="16.5" customHeight="1">
      <c r="A46" s="7"/>
      <c r="H46" s="292"/>
      <c r="I46" s="292"/>
      <c r="J46" s="292"/>
      <c r="K46" s="292"/>
      <c r="L46" s="292"/>
      <c r="M46" s="292"/>
      <c r="N46" s="7"/>
    </row>
    <row r="47" spans="1:14" s="4" customFormat="1" ht="16.5" customHeight="1">
      <c r="A47" s="7"/>
      <c r="H47" s="290"/>
      <c r="I47" s="290"/>
      <c r="J47" s="9"/>
      <c r="K47" s="9"/>
      <c r="L47" s="9"/>
      <c r="M47" s="291"/>
      <c r="N47" s="7"/>
    </row>
    <row r="48" spans="12:13" ht="16.5" customHeight="1">
      <c r="L48" s="293"/>
      <c r="M48" s="293"/>
    </row>
    <row r="49" ht="16.5" customHeight="1">
      <c r="G49" s="11"/>
    </row>
  </sheetData>
  <sheetProtection/>
  <mergeCells count="24">
    <mergeCell ref="B25:C25"/>
    <mergeCell ref="B30:C30"/>
    <mergeCell ref="B36:C36"/>
    <mergeCell ref="H9:I9"/>
    <mergeCell ref="H11:I11"/>
    <mergeCell ref="H18:I18"/>
    <mergeCell ref="H21:I21"/>
    <mergeCell ref="C3:C4"/>
    <mergeCell ref="I3:I4"/>
    <mergeCell ref="H24:I24"/>
    <mergeCell ref="E4:E5"/>
    <mergeCell ref="F4:F5"/>
    <mergeCell ref="B18:C18"/>
    <mergeCell ref="B21:C21"/>
    <mergeCell ref="B1:M1"/>
    <mergeCell ref="D3:F3"/>
    <mergeCell ref="J3:L3"/>
    <mergeCell ref="G3:G5"/>
    <mergeCell ref="M3:M5"/>
    <mergeCell ref="I2:M2"/>
    <mergeCell ref="D4:D5"/>
    <mergeCell ref="L4:L5"/>
    <mergeCell ref="J4:J5"/>
    <mergeCell ref="K4:K5"/>
  </mergeCells>
  <printOptions/>
  <pageMargins left="0.48" right="0.15" top="0.7480314960629921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2:S64"/>
  <sheetViews>
    <sheetView showGridLines="0" view="pageBreakPreview" zoomScale="75" zoomScaleSheetLayoutView="75" workbookViewId="0" topLeftCell="A1">
      <selection activeCell="Q1" sqref="Q1"/>
    </sheetView>
  </sheetViews>
  <sheetFormatPr defaultColWidth="8.796875" defaultRowHeight="14.25" customHeight="1"/>
  <cols>
    <col min="1" max="1" width="1.1015625" style="782" customWidth="1"/>
    <col min="2" max="2" width="15.19921875" style="783" customWidth="1"/>
    <col min="3" max="3" width="3.3984375" style="784" customWidth="1"/>
    <col min="4" max="15" width="6.5" style="781" customWidth="1"/>
    <col min="16" max="16" width="6.5" style="782" customWidth="1"/>
    <col min="17" max="19" width="5.19921875" style="782" customWidth="1"/>
    <col min="20" max="16384" width="9" style="782" customWidth="1"/>
  </cols>
  <sheetData>
    <row r="2" ht="14.25" customHeight="1">
      <c r="B2" s="783" t="s">
        <v>731</v>
      </c>
    </row>
    <row r="3" spans="1:16" s="786" customFormat="1" ht="27.75" customHeight="1">
      <c r="A3" s="1124" t="s">
        <v>758</v>
      </c>
      <c r="B3" s="1124"/>
      <c r="C3" s="1124"/>
      <c r="D3" s="1124"/>
      <c r="E3" s="1124"/>
      <c r="F3" s="1124"/>
      <c r="G3" s="1124"/>
      <c r="H3" s="1124"/>
      <c r="I3" s="1124"/>
      <c r="J3" s="1124"/>
      <c r="K3" s="1124"/>
      <c r="L3" s="1124"/>
      <c r="M3" s="1124"/>
      <c r="N3" s="1124"/>
      <c r="O3" s="1124"/>
      <c r="P3" s="1124"/>
    </row>
    <row r="4" spans="1:16" s="790" customFormat="1" ht="14.25" customHeight="1">
      <c r="A4" s="1124"/>
      <c r="B4" s="1124"/>
      <c r="C4" s="1124"/>
      <c r="D4" s="1124"/>
      <c r="E4" s="1124"/>
      <c r="F4" s="1124"/>
      <c r="G4" s="1124"/>
      <c r="H4" s="1124"/>
      <c r="I4" s="1124"/>
      <c r="J4" s="1124"/>
      <c r="K4" s="1124"/>
      <c r="L4" s="1124"/>
      <c r="M4" s="1124"/>
      <c r="N4" s="1124"/>
      <c r="O4" s="1124"/>
      <c r="P4" s="1124"/>
    </row>
    <row r="5" spans="1:16" s="790" customFormat="1" ht="14.25" customHeight="1">
      <c r="A5" s="785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</row>
    <row r="6" spans="3:16" s="795" customFormat="1" ht="16.5" customHeight="1">
      <c r="C6" s="802"/>
      <c r="D6" s="793"/>
      <c r="E6" s="793"/>
      <c r="F6" s="793"/>
      <c r="G6" s="793"/>
      <c r="H6" s="793"/>
      <c r="I6" s="793"/>
      <c r="J6" s="793"/>
      <c r="K6" s="793"/>
      <c r="L6" s="1142" t="s">
        <v>678</v>
      </c>
      <c r="M6" s="1142"/>
      <c r="N6" s="1142"/>
      <c r="O6" s="1142"/>
      <c r="P6" s="1142"/>
    </row>
    <row r="7" spans="3:16" s="795" customFormat="1" ht="16.5" customHeight="1">
      <c r="C7" s="802"/>
      <c r="D7" s="793"/>
      <c r="E7" s="793"/>
      <c r="F7" s="793"/>
      <c r="G7" s="793"/>
      <c r="H7" s="793"/>
      <c r="I7" s="793"/>
      <c r="J7" s="793"/>
      <c r="K7" s="793"/>
      <c r="L7" s="1142" t="str">
        <f>'【選挙事務報告例】（今回使わない）'!V5</f>
        <v>平成１７年９月２日現在</v>
      </c>
      <c r="M7" s="1142"/>
      <c r="N7" s="1142"/>
      <c r="O7" s="1142"/>
      <c r="P7" s="1142"/>
    </row>
    <row r="8" spans="2:16" s="795" customFormat="1" ht="16.5" customHeight="1">
      <c r="B8" s="798"/>
      <c r="C8" s="821" t="s">
        <v>679</v>
      </c>
      <c r="D8" s="1127" t="s">
        <v>732</v>
      </c>
      <c r="E8" s="1128"/>
      <c r="F8" s="1129"/>
      <c r="G8" s="1127" t="s">
        <v>733</v>
      </c>
      <c r="H8" s="1128"/>
      <c r="I8" s="1129"/>
      <c r="J8" s="1127" t="s">
        <v>733</v>
      </c>
      <c r="K8" s="1128"/>
      <c r="L8" s="1129"/>
      <c r="M8" s="1127" t="s">
        <v>734</v>
      </c>
      <c r="N8" s="1128"/>
      <c r="O8" s="1129"/>
      <c r="P8" s="798"/>
    </row>
    <row r="9" spans="2:16" s="802" customFormat="1" ht="16.5" customHeight="1">
      <c r="B9" s="822" t="s">
        <v>687</v>
      </c>
      <c r="C9" s="801" t="s">
        <v>688</v>
      </c>
      <c r="D9" s="1133" t="s">
        <v>735</v>
      </c>
      <c r="E9" s="1134"/>
      <c r="F9" s="1135"/>
      <c r="G9" s="1133" t="s">
        <v>736</v>
      </c>
      <c r="H9" s="1134"/>
      <c r="I9" s="1135"/>
      <c r="J9" s="1133" t="s">
        <v>737</v>
      </c>
      <c r="K9" s="1134"/>
      <c r="L9" s="1135"/>
      <c r="M9" s="1133" t="s">
        <v>738</v>
      </c>
      <c r="N9" s="1134"/>
      <c r="O9" s="1135"/>
      <c r="P9" s="801" t="s">
        <v>381</v>
      </c>
    </row>
    <row r="10" spans="2:16" s="802" customFormat="1" ht="16.5" customHeight="1">
      <c r="B10" s="823"/>
      <c r="C10" s="805" t="s">
        <v>696</v>
      </c>
      <c r="D10" s="794" t="s">
        <v>239</v>
      </c>
      <c r="E10" s="794" t="s">
        <v>240</v>
      </c>
      <c r="F10" s="794" t="s">
        <v>241</v>
      </c>
      <c r="G10" s="794" t="s">
        <v>239</v>
      </c>
      <c r="H10" s="794" t="s">
        <v>240</v>
      </c>
      <c r="I10" s="794" t="s">
        <v>241</v>
      </c>
      <c r="J10" s="794" t="s">
        <v>239</v>
      </c>
      <c r="K10" s="794" t="s">
        <v>240</v>
      </c>
      <c r="L10" s="794" t="s">
        <v>241</v>
      </c>
      <c r="M10" s="794" t="s">
        <v>239</v>
      </c>
      <c r="N10" s="794" t="s">
        <v>240</v>
      </c>
      <c r="O10" s="794" t="s">
        <v>241</v>
      </c>
      <c r="P10" s="805"/>
    </row>
    <row r="11" spans="2:19" s="795" customFormat="1" ht="16.5" customHeight="1">
      <c r="B11" s="806" t="s">
        <v>243</v>
      </c>
      <c r="C11" s="807">
        <v>1</v>
      </c>
      <c r="D11" s="824">
        <v>47</v>
      </c>
      <c r="E11" s="824">
        <v>44</v>
      </c>
      <c r="F11" s="824">
        <v>91</v>
      </c>
      <c r="G11" s="824">
        <v>4</v>
      </c>
      <c r="H11" s="824">
        <v>8</v>
      </c>
      <c r="I11" s="824">
        <v>12</v>
      </c>
      <c r="J11" s="824">
        <v>3</v>
      </c>
      <c r="K11" s="824">
        <v>2</v>
      </c>
      <c r="L11" s="824">
        <v>5</v>
      </c>
      <c r="M11" s="824">
        <v>48</v>
      </c>
      <c r="N11" s="824">
        <v>50</v>
      </c>
      <c r="O11" s="824">
        <v>98</v>
      </c>
      <c r="P11" s="825"/>
      <c r="Q11" s="826">
        <f aca="true" t="shared" si="0" ref="Q11:Q33">SUM(D11,G11)-J11-M11</f>
        <v>0</v>
      </c>
      <c r="R11" s="826">
        <f aca="true" t="shared" si="1" ref="R11:R33">SUM(E11,H11)-K11-N11</f>
        <v>0</v>
      </c>
      <c r="S11" s="826">
        <f aca="true" t="shared" si="2" ref="S11:S33">SUM(F11,I11)-L11-O11</f>
        <v>0</v>
      </c>
    </row>
    <row r="12" spans="2:19" s="795" customFormat="1" ht="16.5" customHeight="1">
      <c r="B12" s="806" t="s">
        <v>697</v>
      </c>
      <c r="C12" s="807">
        <v>2</v>
      </c>
      <c r="D12" s="824">
        <v>11</v>
      </c>
      <c r="E12" s="824">
        <v>10</v>
      </c>
      <c r="F12" s="824">
        <v>21</v>
      </c>
      <c r="G12" s="824">
        <v>0</v>
      </c>
      <c r="H12" s="824">
        <v>0</v>
      </c>
      <c r="I12" s="824">
        <v>0</v>
      </c>
      <c r="J12" s="824">
        <v>0</v>
      </c>
      <c r="K12" s="824">
        <v>0</v>
      </c>
      <c r="L12" s="824">
        <v>0</v>
      </c>
      <c r="M12" s="824">
        <v>11</v>
      </c>
      <c r="N12" s="824">
        <v>10</v>
      </c>
      <c r="O12" s="824">
        <v>21</v>
      </c>
      <c r="P12" s="825"/>
      <c r="Q12" s="826">
        <f t="shared" si="0"/>
        <v>0</v>
      </c>
      <c r="R12" s="826">
        <f t="shared" si="1"/>
        <v>0</v>
      </c>
      <c r="S12" s="826">
        <f t="shared" si="2"/>
        <v>0</v>
      </c>
    </row>
    <row r="13" spans="2:19" s="795" customFormat="1" ht="16.5" customHeight="1">
      <c r="B13" s="806" t="s">
        <v>698</v>
      </c>
      <c r="C13" s="807">
        <v>1</v>
      </c>
      <c r="D13" s="824">
        <v>13</v>
      </c>
      <c r="E13" s="824">
        <v>10</v>
      </c>
      <c r="F13" s="824">
        <v>23</v>
      </c>
      <c r="G13" s="824">
        <v>0</v>
      </c>
      <c r="H13" s="824">
        <v>0</v>
      </c>
      <c r="I13" s="824">
        <v>0</v>
      </c>
      <c r="J13" s="824">
        <v>0</v>
      </c>
      <c r="K13" s="824">
        <v>0</v>
      </c>
      <c r="L13" s="824">
        <v>0</v>
      </c>
      <c r="M13" s="824">
        <v>13</v>
      </c>
      <c r="N13" s="824">
        <v>10</v>
      </c>
      <c r="O13" s="824">
        <v>23</v>
      </c>
      <c r="P13" s="825"/>
      <c r="Q13" s="826">
        <f t="shared" si="0"/>
        <v>0</v>
      </c>
      <c r="R13" s="826">
        <f t="shared" si="1"/>
        <v>0</v>
      </c>
      <c r="S13" s="826">
        <f t="shared" si="2"/>
        <v>0</v>
      </c>
    </row>
    <row r="14" spans="2:19" s="795" customFormat="1" ht="16.5" customHeight="1">
      <c r="B14" s="806" t="s">
        <v>699</v>
      </c>
      <c r="C14" s="807">
        <v>2</v>
      </c>
      <c r="D14" s="824">
        <v>11</v>
      </c>
      <c r="E14" s="824">
        <v>5</v>
      </c>
      <c r="F14" s="824">
        <v>16</v>
      </c>
      <c r="G14" s="824">
        <v>0</v>
      </c>
      <c r="H14" s="824">
        <v>0</v>
      </c>
      <c r="I14" s="824">
        <v>0</v>
      </c>
      <c r="J14" s="824">
        <v>0</v>
      </c>
      <c r="K14" s="824">
        <v>0</v>
      </c>
      <c r="L14" s="824">
        <v>0</v>
      </c>
      <c r="M14" s="824">
        <v>11</v>
      </c>
      <c r="N14" s="824">
        <v>5</v>
      </c>
      <c r="O14" s="824">
        <v>16</v>
      </c>
      <c r="P14" s="825"/>
      <c r="Q14" s="826">
        <f t="shared" si="0"/>
        <v>0</v>
      </c>
      <c r="R14" s="826">
        <f t="shared" si="1"/>
        <v>0</v>
      </c>
      <c r="S14" s="826">
        <f t="shared" si="2"/>
        <v>0</v>
      </c>
    </row>
    <row r="15" spans="2:19" s="795" customFormat="1" ht="16.5" customHeight="1">
      <c r="B15" s="806" t="s">
        <v>700</v>
      </c>
      <c r="C15" s="807">
        <v>1</v>
      </c>
      <c r="D15" s="824">
        <v>10</v>
      </c>
      <c r="E15" s="824">
        <v>14</v>
      </c>
      <c r="F15" s="824">
        <v>24</v>
      </c>
      <c r="G15" s="824">
        <v>0</v>
      </c>
      <c r="H15" s="824">
        <v>0</v>
      </c>
      <c r="I15" s="824">
        <v>0</v>
      </c>
      <c r="J15" s="824">
        <v>1</v>
      </c>
      <c r="K15" s="824">
        <v>0</v>
      </c>
      <c r="L15" s="824">
        <v>1</v>
      </c>
      <c r="M15" s="824">
        <v>9</v>
      </c>
      <c r="N15" s="824">
        <v>14</v>
      </c>
      <c r="O15" s="824">
        <v>23</v>
      </c>
      <c r="P15" s="825"/>
      <c r="Q15" s="826"/>
      <c r="R15" s="826"/>
      <c r="S15" s="826"/>
    </row>
    <row r="16" spans="2:19" s="795" customFormat="1" ht="16.5" customHeight="1">
      <c r="B16" s="806" t="s">
        <v>701</v>
      </c>
      <c r="C16" s="807">
        <v>2</v>
      </c>
      <c r="D16" s="824">
        <v>7</v>
      </c>
      <c r="E16" s="824">
        <v>10</v>
      </c>
      <c r="F16" s="824">
        <v>17</v>
      </c>
      <c r="G16" s="824">
        <v>0</v>
      </c>
      <c r="H16" s="824">
        <v>0</v>
      </c>
      <c r="I16" s="824">
        <v>0</v>
      </c>
      <c r="J16" s="824">
        <v>1</v>
      </c>
      <c r="K16" s="824">
        <v>0</v>
      </c>
      <c r="L16" s="824">
        <v>1</v>
      </c>
      <c r="M16" s="824">
        <v>6</v>
      </c>
      <c r="N16" s="824">
        <v>10</v>
      </c>
      <c r="O16" s="824">
        <v>16</v>
      </c>
      <c r="P16" s="825"/>
      <c r="Q16" s="826">
        <f t="shared" si="0"/>
        <v>0</v>
      </c>
      <c r="R16" s="826">
        <f t="shared" si="1"/>
        <v>0</v>
      </c>
      <c r="S16" s="826">
        <f t="shared" si="2"/>
        <v>0</v>
      </c>
    </row>
    <row r="17" spans="2:19" s="795" customFormat="1" ht="16.5" customHeight="1">
      <c r="B17" s="806" t="s">
        <v>702</v>
      </c>
      <c r="C17" s="807">
        <v>3</v>
      </c>
      <c r="D17" s="824">
        <v>8</v>
      </c>
      <c r="E17" s="824">
        <v>4</v>
      </c>
      <c r="F17" s="824">
        <v>12</v>
      </c>
      <c r="G17" s="824">
        <v>0</v>
      </c>
      <c r="H17" s="824">
        <v>0</v>
      </c>
      <c r="I17" s="824">
        <v>0</v>
      </c>
      <c r="J17" s="824">
        <v>1</v>
      </c>
      <c r="K17" s="824">
        <v>0</v>
      </c>
      <c r="L17" s="824">
        <v>1</v>
      </c>
      <c r="M17" s="824">
        <v>7</v>
      </c>
      <c r="N17" s="824">
        <v>4</v>
      </c>
      <c r="O17" s="824">
        <v>11</v>
      </c>
      <c r="P17" s="825"/>
      <c r="Q17" s="826">
        <f t="shared" si="0"/>
        <v>0</v>
      </c>
      <c r="R17" s="826">
        <f t="shared" si="1"/>
        <v>0</v>
      </c>
      <c r="S17" s="826">
        <f t="shared" si="2"/>
        <v>0</v>
      </c>
    </row>
    <row r="18" spans="2:19" s="795" customFormat="1" ht="16.5" customHeight="1">
      <c r="B18" s="806" t="s">
        <v>433</v>
      </c>
      <c r="C18" s="807">
        <v>3</v>
      </c>
      <c r="D18" s="824">
        <v>17</v>
      </c>
      <c r="E18" s="824">
        <v>10</v>
      </c>
      <c r="F18" s="824">
        <v>27</v>
      </c>
      <c r="G18" s="824">
        <v>5</v>
      </c>
      <c r="H18" s="824">
        <v>1</v>
      </c>
      <c r="I18" s="824">
        <v>6</v>
      </c>
      <c r="J18" s="824">
        <v>0</v>
      </c>
      <c r="K18" s="824">
        <v>1</v>
      </c>
      <c r="L18" s="824">
        <v>1</v>
      </c>
      <c r="M18" s="824">
        <v>22</v>
      </c>
      <c r="N18" s="824">
        <v>10</v>
      </c>
      <c r="O18" s="824">
        <v>32</v>
      </c>
      <c r="P18" s="825"/>
      <c r="Q18" s="826">
        <f t="shared" si="0"/>
        <v>0</v>
      </c>
      <c r="R18" s="826">
        <f t="shared" si="1"/>
        <v>0</v>
      </c>
      <c r="S18" s="826">
        <f t="shared" si="2"/>
        <v>0</v>
      </c>
    </row>
    <row r="19" spans="2:19" s="830" customFormat="1" ht="16.5" customHeight="1">
      <c r="B19" s="810" t="s">
        <v>739</v>
      </c>
      <c r="C19" s="811">
        <v>3</v>
      </c>
      <c r="D19" s="827">
        <v>24</v>
      </c>
      <c r="E19" s="827">
        <v>15</v>
      </c>
      <c r="F19" s="827">
        <v>39</v>
      </c>
      <c r="G19" s="827">
        <v>0</v>
      </c>
      <c r="H19" s="827">
        <v>0</v>
      </c>
      <c r="I19" s="827">
        <v>0</v>
      </c>
      <c r="J19" s="827">
        <v>0</v>
      </c>
      <c r="K19" s="827">
        <v>0</v>
      </c>
      <c r="L19" s="827">
        <v>0</v>
      </c>
      <c r="M19" s="827">
        <v>24</v>
      </c>
      <c r="N19" s="827">
        <v>15</v>
      </c>
      <c r="O19" s="827">
        <v>39</v>
      </c>
      <c r="P19" s="828"/>
      <c r="Q19" s="829"/>
      <c r="R19" s="829"/>
      <c r="S19" s="829"/>
    </row>
    <row r="20" spans="2:19" s="830" customFormat="1" ht="16.5" customHeight="1">
      <c r="B20" s="810" t="s">
        <v>740</v>
      </c>
      <c r="C20" s="811">
        <v>3</v>
      </c>
      <c r="D20" s="827">
        <v>16</v>
      </c>
      <c r="E20" s="827">
        <v>14</v>
      </c>
      <c r="F20" s="827">
        <v>30</v>
      </c>
      <c r="G20" s="827">
        <v>0</v>
      </c>
      <c r="H20" s="827">
        <v>0</v>
      </c>
      <c r="I20" s="827">
        <v>0</v>
      </c>
      <c r="J20" s="827">
        <v>0</v>
      </c>
      <c r="K20" s="827">
        <v>0</v>
      </c>
      <c r="L20" s="827">
        <v>0</v>
      </c>
      <c r="M20" s="827">
        <v>16</v>
      </c>
      <c r="N20" s="827">
        <v>14</v>
      </c>
      <c r="O20" s="827">
        <v>30</v>
      </c>
      <c r="P20" s="828"/>
      <c r="Q20" s="829"/>
      <c r="R20" s="829"/>
      <c r="S20" s="829"/>
    </row>
    <row r="21" spans="2:19" s="830" customFormat="1" ht="16.5" customHeight="1">
      <c r="B21" s="810" t="s">
        <v>741</v>
      </c>
      <c r="C21" s="811" t="s">
        <v>744</v>
      </c>
      <c r="D21" s="827">
        <f>D22+D23</f>
        <v>28</v>
      </c>
      <c r="E21" s="827">
        <f aca="true" t="shared" si="3" ref="E21:O21">E22+E23</f>
        <v>29</v>
      </c>
      <c r="F21" s="827">
        <f t="shared" si="3"/>
        <v>57</v>
      </c>
      <c r="G21" s="827">
        <f t="shared" si="3"/>
        <v>0</v>
      </c>
      <c r="H21" s="827">
        <f t="shared" si="3"/>
        <v>0</v>
      </c>
      <c r="I21" s="827">
        <f t="shared" si="3"/>
        <v>0</v>
      </c>
      <c r="J21" s="827">
        <f t="shared" si="3"/>
        <v>0</v>
      </c>
      <c r="K21" s="827">
        <f t="shared" si="3"/>
        <v>1</v>
      </c>
      <c r="L21" s="827">
        <f t="shared" si="3"/>
        <v>1</v>
      </c>
      <c r="M21" s="827">
        <f t="shared" si="3"/>
        <v>28</v>
      </c>
      <c r="N21" s="827">
        <f t="shared" si="3"/>
        <v>28</v>
      </c>
      <c r="O21" s="827">
        <f t="shared" si="3"/>
        <v>56</v>
      </c>
      <c r="P21" s="828"/>
      <c r="Q21" s="829"/>
      <c r="R21" s="829"/>
      <c r="S21" s="829"/>
    </row>
    <row r="22" spans="2:19" s="830" customFormat="1" ht="16.5" customHeight="1">
      <c r="B22" s="811" t="s">
        <v>742</v>
      </c>
      <c r="C22" s="811">
        <v>1</v>
      </c>
      <c r="D22" s="827">
        <v>3</v>
      </c>
      <c r="E22" s="827">
        <v>3</v>
      </c>
      <c r="F22" s="827">
        <v>6</v>
      </c>
      <c r="G22" s="827">
        <v>0</v>
      </c>
      <c r="H22" s="827">
        <v>0</v>
      </c>
      <c r="I22" s="827">
        <v>0</v>
      </c>
      <c r="J22" s="827">
        <v>0</v>
      </c>
      <c r="K22" s="827">
        <v>0</v>
      </c>
      <c r="L22" s="827">
        <v>0</v>
      </c>
      <c r="M22" s="827">
        <v>3</v>
      </c>
      <c r="N22" s="827">
        <v>3</v>
      </c>
      <c r="O22" s="827">
        <v>6</v>
      </c>
      <c r="P22" s="828"/>
      <c r="Q22" s="829"/>
      <c r="R22" s="829"/>
      <c r="S22" s="829"/>
    </row>
    <row r="23" spans="2:19" s="830" customFormat="1" ht="16.5" customHeight="1">
      <c r="B23" s="811" t="s">
        <v>743</v>
      </c>
      <c r="C23" s="811">
        <v>2</v>
      </c>
      <c r="D23" s="827">
        <v>25</v>
      </c>
      <c r="E23" s="827">
        <v>26</v>
      </c>
      <c r="F23" s="827">
        <v>51</v>
      </c>
      <c r="G23" s="827">
        <v>0</v>
      </c>
      <c r="H23" s="827">
        <v>0</v>
      </c>
      <c r="I23" s="827">
        <v>0</v>
      </c>
      <c r="J23" s="827">
        <v>0</v>
      </c>
      <c r="K23" s="827">
        <v>1</v>
      </c>
      <c r="L23" s="827">
        <v>1</v>
      </c>
      <c r="M23" s="827">
        <v>25</v>
      </c>
      <c r="N23" s="827">
        <v>25</v>
      </c>
      <c r="O23" s="827">
        <v>50</v>
      </c>
      <c r="P23" s="828"/>
      <c r="Q23" s="829"/>
      <c r="R23" s="829"/>
      <c r="S23" s="829"/>
    </row>
    <row r="24" spans="2:19" s="830" customFormat="1" ht="16.5" customHeight="1">
      <c r="B24" s="810" t="s">
        <v>745</v>
      </c>
      <c r="C24" s="811">
        <v>2</v>
      </c>
      <c r="D24" s="827">
        <v>6</v>
      </c>
      <c r="E24" s="827">
        <v>8</v>
      </c>
      <c r="F24" s="827">
        <v>14</v>
      </c>
      <c r="G24" s="827">
        <v>1</v>
      </c>
      <c r="H24" s="827">
        <v>0</v>
      </c>
      <c r="I24" s="827">
        <v>1</v>
      </c>
      <c r="J24" s="827">
        <v>1</v>
      </c>
      <c r="K24" s="827">
        <v>0</v>
      </c>
      <c r="L24" s="827">
        <v>1</v>
      </c>
      <c r="M24" s="827">
        <v>6</v>
      </c>
      <c r="N24" s="827">
        <v>8</v>
      </c>
      <c r="O24" s="827">
        <v>14</v>
      </c>
      <c r="P24" s="828"/>
      <c r="Q24" s="829"/>
      <c r="R24" s="829"/>
      <c r="S24" s="829"/>
    </row>
    <row r="25" spans="2:19" s="833" customFormat="1" ht="16.5" customHeight="1">
      <c r="B25" s="1147" t="s">
        <v>703</v>
      </c>
      <c r="C25" s="1036"/>
      <c r="D25" s="831">
        <f>SUM(D11:D21)+D24</f>
        <v>198</v>
      </c>
      <c r="E25" s="831">
        <f aca="true" t="shared" si="4" ref="E25:O25">SUM(E11:E21)+E24</f>
        <v>173</v>
      </c>
      <c r="F25" s="831">
        <f t="shared" si="4"/>
        <v>371</v>
      </c>
      <c r="G25" s="831">
        <f t="shared" si="4"/>
        <v>10</v>
      </c>
      <c r="H25" s="831">
        <f t="shared" si="4"/>
        <v>9</v>
      </c>
      <c r="I25" s="831">
        <f t="shared" si="4"/>
        <v>19</v>
      </c>
      <c r="J25" s="831">
        <f t="shared" si="4"/>
        <v>7</v>
      </c>
      <c r="K25" s="831">
        <f t="shared" si="4"/>
        <v>4</v>
      </c>
      <c r="L25" s="831">
        <f t="shared" si="4"/>
        <v>11</v>
      </c>
      <c r="M25" s="831">
        <f t="shared" si="4"/>
        <v>201</v>
      </c>
      <c r="N25" s="831">
        <f t="shared" si="4"/>
        <v>178</v>
      </c>
      <c r="O25" s="831">
        <f t="shared" si="4"/>
        <v>379</v>
      </c>
      <c r="P25" s="832"/>
      <c r="Q25" s="826">
        <f t="shared" si="0"/>
        <v>0</v>
      </c>
      <c r="R25" s="826">
        <f t="shared" si="1"/>
        <v>0</v>
      </c>
      <c r="S25" s="826">
        <f t="shared" si="2"/>
        <v>0</v>
      </c>
    </row>
    <row r="26" spans="2:19" s="795" customFormat="1" ht="16.5" customHeight="1">
      <c r="B26" s="825" t="s">
        <v>704</v>
      </c>
      <c r="C26" s="834">
        <v>1</v>
      </c>
      <c r="D26" s="824">
        <v>4</v>
      </c>
      <c r="E26" s="824">
        <v>6</v>
      </c>
      <c r="F26" s="824">
        <v>10</v>
      </c>
      <c r="G26" s="824">
        <v>0</v>
      </c>
      <c r="H26" s="824">
        <v>0</v>
      </c>
      <c r="I26" s="824">
        <v>0</v>
      </c>
      <c r="J26" s="824">
        <v>0</v>
      </c>
      <c r="K26" s="824">
        <v>0</v>
      </c>
      <c r="L26" s="824">
        <v>0</v>
      </c>
      <c r="M26" s="824">
        <v>4</v>
      </c>
      <c r="N26" s="824">
        <v>6</v>
      </c>
      <c r="O26" s="824">
        <v>10</v>
      </c>
      <c r="P26" s="825"/>
      <c r="Q26" s="826">
        <f t="shared" si="0"/>
        <v>0</v>
      </c>
      <c r="R26" s="826">
        <f t="shared" si="1"/>
        <v>0</v>
      </c>
      <c r="S26" s="826">
        <f t="shared" si="2"/>
        <v>0</v>
      </c>
    </row>
    <row r="27" spans="2:19" s="795" customFormat="1" ht="16.5" customHeight="1">
      <c r="B27" s="825" t="s">
        <v>705</v>
      </c>
      <c r="C27" s="834">
        <v>2</v>
      </c>
      <c r="D27" s="824">
        <v>6</v>
      </c>
      <c r="E27" s="824">
        <v>2</v>
      </c>
      <c r="F27" s="824">
        <v>8</v>
      </c>
      <c r="G27" s="824">
        <v>0</v>
      </c>
      <c r="H27" s="824">
        <v>0</v>
      </c>
      <c r="I27" s="824">
        <v>0</v>
      </c>
      <c r="J27" s="824">
        <v>0</v>
      </c>
      <c r="K27" s="824">
        <v>0</v>
      </c>
      <c r="L27" s="824">
        <v>0</v>
      </c>
      <c r="M27" s="824">
        <v>6</v>
      </c>
      <c r="N27" s="824">
        <v>2</v>
      </c>
      <c r="O27" s="824">
        <v>8</v>
      </c>
      <c r="P27" s="825"/>
      <c r="Q27" s="826">
        <f t="shared" si="0"/>
        <v>0</v>
      </c>
      <c r="R27" s="826">
        <f t="shared" si="1"/>
        <v>0</v>
      </c>
      <c r="S27" s="826">
        <f t="shared" si="2"/>
        <v>0</v>
      </c>
    </row>
    <row r="28" spans="2:19" s="795" customFormat="1" ht="16.5" customHeight="1">
      <c r="B28" s="825" t="s">
        <v>706</v>
      </c>
      <c r="C28" s="834">
        <v>2</v>
      </c>
      <c r="D28" s="824">
        <v>0</v>
      </c>
      <c r="E28" s="824">
        <v>1</v>
      </c>
      <c r="F28" s="824">
        <v>1</v>
      </c>
      <c r="G28" s="824">
        <v>0</v>
      </c>
      <c r="H28" s="824">
        <v>0</v>
      </c>
      <c r="I28" s="824">
        <v>0</v>
      </c>
      <c r="J28" s="824">
        <v>0</v>
      </c>
      <c r="K28" s="824">
        <v>0</v>
      </c>
      <c r="L28" s="824">
        <v>0</v>
      </c>
      <c r="M28" s="824">
        <v>0</v>
      </c>
      <c r="N28" s="824">
        <v>1</v>
      </c>
      <c r="O28" s="824">
        <v>1</v>
      </c>
      <c r="P28" s="825"/>
      <c r="Q28" s="826">
        <f t="shared" si="0"/>
        <v>0</v>
      </c>
      <c r="R28" s="826">
        <f t="shared" si="1"/>
        <v>0</v>
      </c>
      <c r="S28" s="826">
        <f t="shared" si="2"/>
        <v>0</v>
      </c>
    </row>
    <row r="29" spans="2:19" s="795" customFormat="1" ht="16.5" customHeight="1">
      <c r="B29" s="825" t="s">
        <v>707</v>
      </c>
      <c r="C29" s="834">
        <v>2</v>
      </c>
      <c r="D29" s="824">
        <v>2</v>
      </c>
      <c r="E29" s="824">
        <v>0</v>
      </c>
      <c r="F29" s="824">
        <v>2</v>
      </c>
      <c r="G29" s="824">
        <v>0</v>
      </c>
      <c r="H29" s="824">
        <v>0</v>
      </c>
      <c r="I29" s="824">
        <v>0</v>
      </c>
      <c r="J29" s="824">
        <v>0</v>
      </c>
      <c r="K29" s="824">
        <v>0</v>
      </c>
      <c r="L29" s="824">
        <v>0</v>
      </c>
      <c r="M29" s="824">
        <v>2</v>
      </c>
      <c r="N29" s="824">
        <v>0</v>
      </c>
      <c r="O29" s="824">
        <v>2</v>
      </c>
      <c r="P29" s="825"/>
      <c r="Q29" s="826">
        <f t="shared" si="0"/>
        <v>0</v>
      </c>
      <c r="R29" s="826">
        <f t="shared" si="1"/>
        <v>0</v>
      </c>
      <c r="S29" s="826">
        <f t="shared" si="2"/>
        <v>0</v>
      </c>
    </row>
    <row r="30" spans="2:19" s="795" customFormat="1" ht="16.5" customHeight="1">
      <c r="B30" s="825" t="s">
        <v>708</v>
      </c>
      <c r="C30" s="834">
        <v>2</v>
      </c>
      <c r="D30" s="824">
        <v>0</v>
      </c>
      <c r="E30" s="824">
        <v>0</v>
      </c>
      <c r="F30" s="824">
        <v>0</v>
      </c>
      <c r="G30" s="824">
        <v>0</v>
      </c>
      <c r="H30" s="824">
        <v>0</v>
      </c>
      <c r="I30" s="824">
        <v>0</v>
      </c>
      <c r="J30" s="824">
        <v>0</v>
      </c>
      <c r="K30" s="824">
        <v>0</v>
      </c>
      <c r="L30" s="824">
        <v>0</v>
      </c>
      <c r="M30" s="824">
        <v>0</v>
      </c>
      <c r="N30" s="824">
        <v>0</v>
      </c>
      <c r="O30" s="824">
        <v>0</v>
      </c>
      <c r="P30" s="825"/>
      <c r="Q30" s="826">
        <f t="shared" si="0"/>
        <v>0</v>
      </c>
      <c r="R30" s="826">
        <f t="shared" si="1"/>
        <v>0</v>
      </c>
      <c r="S30" s="826">
        <f t="shared" si="2"/>
        <v>0</v>
      </c>
    </row>
    <row r="31" spans="2:19" s="795" customFormat="1" ht="16.5" customHeight="1">
      <c r="B31" s="825" t="s">
        <v>709</v>
      </c>
      <c r="C31" s="834">
        <v>3</v>
      </c>
      <c r="D31" s="824">
        <v>2</v>
      </c>
      <c r="E31" s="824">
        <v>1</v>
      </c>
      <c r="F31" s="824">
        <v>3</v>
      </c>
      <c r="G31" s="824">
        <v>1</v>
      </c>
      <c r="H31" s="824">
        <v>0</v>
      </c>
      <c r="I31" s="824">
        <v>1</v>
      </c>
      <c r="J31" s="824">
        <v>0</v>
      </c>
      <c r="K31" s="824">
        <v>0</v>
      </c>
      <c r="L31" s="824">
        <v>0</v>
      </c>
      <c r="M31" s="824">
        <v>3</v>
      </c>
      <c r="N31" s="824">
        <v>1</v>
      </c>
      <c r="O31" s="824">
        <v>4</v>
      </c>
      <c r="P31" s="825"/>
      <c r="Q31" s="826">
        <f t="shared" si="0"/>
        <v>0</v>
      </c>
      <c r="R31" s="826">
        <f t="shared" si="1"/>
        <v>0</v>
      </c>
      <c r="S31" s="826">
        <f t="shared" si="2"/>
        <v>0</v>
      </c>
    </row>
    <row r="32" spans="2:19" s="795" customFormat="1" ht="16.5" customHeight="1">
      <c r="B32" s="825" t="s">
        <v>710</v>
      </c>
      <c r="C32" s="834">
        <v>3</v>
      </c>
      <c r="D32" s="824">
        <v>1</v>
      </c>
      <c r="E32" s="824">
        <v>4</v>
      </c>
      <c r="F32" s="824">
        <v>5</v>
      </c>
      <c r="G32" s="824">
        <v>0</v>
      </c>
      <c r="H32" s="824">
        <v>0</v>
      </c>
      <c r="I32" s="824">
        <v>0</v>
      </c>
      <c r="J32" s="824">
        <v>0</v>
      </c>
      <c r="K32" s="824">
        <v>0</v>
      </c>
      <c r="L32" s="824">
        <v>0</v>
      </c>
      <c r="M32" s="824">
        <v>1</v>
      </c>
      <c r="N32" s="824">
        <v>4</v>
      </c>
      <c r="O32" s="824">
        <v>5</v>
      </c>
      <c r="P32" s="825"/>
      <c r="Q32" s="826">
        <f t="shared" si="0"/>
        <v>0</v>
      </c>
      <c r="R32" s="826">
        <f t="shared" si="1"/>
        <v>0</v>
      </c>
      <c r="S32" s="826">
        <f t="shared" si="2"/>
        <v>0</v>
      </c>
    </row>
    <row r="33" spans="2:19" s="795" customFormat="1" ht="16.5" customHeight="1">
      <c r="B33" s="825" t="s">
        <v>711</v>
      </c>
      <c r="C33" s="834">
        <v>3</v>
      </c>
      <c r="D33" s="824">
        <v>0</v>
      </c>
      <c r="E33" s="824">
        <v>0</v>
      </c>
      <c r="F33" s="824">
        <v>0</v>
      </c>
      <c r="G33" s="824">
        <v>0</v>
      </c>
      <c r="H33" s="824">
        <v>0</v>
      </c>
      <c r="I33" s="824">
        <v>0</v>
      </c>
      <c r="J33" s="824">
        <v>0</v>
      </c>
      <c r="K33" s="824">
        <v>0</v>
      </c>
      <c r="L33" s="824">
        <v>0</v>
      </c>
      <c r="M33" s="824">
        <v>0</v>
      </c>
      <c r="N33" s="824">
        <v>0</v>
      </c>
      <c r="O33" s="824">
        <v>0</v>
      </c>
      <c r="P33" s="825"/>
      <c r="Q33" s="826">
        <f t="shared" si="0"/>
        <v>0</v>
      </c>
      <c r="R33" s="826">
        <f t="shared" si="1"/>
        <v>0</v>
      </c>
      <c r="S33" s="826">
        <f t="shared" si="2"/>
        <v>0</v>
      </c>
    </row>
    <row r="34" spans="2:19" s="795" customFormat="1" ht="16.5" customHeight="1">
      <c r="B34" s="806" t="s">
        <v>746</v>
      </c>
      <c r="C34" s="807" t="s">
        <v>756</v>
      </c>
      <c r="D34" s="824">
        <f>D35+D36</f>
        <v>4</v>
      </c>
      <c r="E34" s="824">
        <f aca="true" t="shared" si="5" ref="E34:O34">E35+E36</f>
        <v>9</v>
      </c>
      <c r="F34" s="824">
        <f t="shared" si="5"/>
        <v>13</v>
      </c>
      <c r="G34" s="824">
        <f t="shared" si="5"/>
        <v>0</v>
      </c>
      <c r="H34" s="824">
        <f t="shared" si="5"/>
        <v>0</v>
      </c>
      <c r="I34" s="824">
        <f t="shared" si="5"/>
        <v>0</v>
      </c>
      <c r="J34" s="824">
        <f t="shared" si="5"/>
        <v>0</v>
      </c>
      <c r="K34" s="824">
        <f t="shared" si="5"/>
        <v>0</v>
      </c>
      <c r="L34" s="824">
        <f t="shared" si="5"/>
        <v>0</v>
      </c>
      <c r="M34" s="824">
        <f t="shared" si="5"/>
        <v>4</v>
      </c>
      <c r="N34" s="824">
        <f t="shared" si="5"/>
        <v>9</v>
      </c>
      <c r="O34" s="824">
        <f t="shared" si="5"/>
        <v>13</v>
      </c>
      <c r="P34" s="825"/>
      <c r="Q34" s="826"/>
      <c r="R34" s="826"/>
      <c r="S34" s="826"/>
    </row>
    <row r="35" spans="2:19" s="795" customFormat="1" ht="16.5" customHeight="1">
      <c r="B35" s="807" t="s">
        <v>747</v>
      </c>
      <c r="C35" s="807">
        <v>2</v>
      </c>
      <c r="D35" s="824">
        <v>1</v>
      </c>
      <c r="E35" s="824">
        <v>3</v>
      </c>
      <c r="F35" s="824">
        <v>4</v>
      </c>
      <c r="G35" s="824">
        <v>0</v>
      </c>
      <c r="H35" s="824">
        <v>0</v>
      </c>
      <c r="I35" s="824">
        <v>0</v>
      </c>
      <c r="J35" s="824">
        <v>0</v>
      </c>
      <c r="K35" s="824">
        <v>0</v>
      </c>
      <c r="L35" s="824">
        <v>0</v>
      </c>
      <c r="M35" s="824">
        <v>1</v>
      </c>
      <c r="N35" s="824">
        <v>3</v>
      </c>
      <c r="O35" s="824">
        <v>4</v>
      </c>
      <c r="P35" s="825"/>
      <c r="Q35" s="826"/>
      <c r="R35" s="826"/>
      <c r="S35" s="826"/>
    </row>
    <row r="36" spans="2:19" s="795" customFormat="1" ht="16.5" customHeight="1">
      <c r="B36" s="807" t="s">
        <v>748</v>
      </c>
      <c r="C36" s="807">
        <v>3</v>
      </c>
      <c r="D36" s="824">
        <v>3</v>
      </c>
      <c r="E36" s="824">
        <v>6</v>
      </c>
      <c r="F36" s="824">
        <v>9</v>
      </c>
      <c r="G36" s="824">
        <v>0</v>
      </c>
      <c r="H36" s="824">
        <v>0</v>
      </c>
      <c r="I36" s="824">
        <v>0</v>
      </c>
      <c r="J36" s="824">
        <v>0</v>
      </c>
      <c r="K36" s="824">
        <v>0</v>
      </c>
      <c r="L36" s="824">
        <v>0</v>
      </c>
      <c r="M36" s="824">
        <v>3</v>
      </c>
      <c r="N36" s="824">
        <v>6</v>
      </c>
      <c r="O36" s="824">
        <v>9</v>
      </c>
      <c r="P36" s="825"/>
      <c r="Q36" s="826"/>
      <c r="R36" s="826"/>
      <c r="S36" s="826"/>
    </row>
    <row r="37" spans="2:19" s="795" customFormat="1" ht="16.5" customHeight="1">
      <c r="B37" s="825" t="s">
        <v>380</v>
      </c>
      <c r="C37" s="834">
        <v>3</v>
      </c>
      <c r="D37" s="824">
        <v>10</v>
      </c>
      <c r="E37" s="824">
        <v>12</v>
      </c>
      <c r="F37" s="824">
        <v>22</v>
      </c>
      <c r="G37" s="824">
        <v>0</v>
      </c>
      <c r="H37" s="824">
        <v>0</v>
      </c>
      <c r="I37" s="824">
        <v>0</v>
      </c>
      <c r="J37" s="824">
        <v>0</v>
      </c>
      <c r="K37" s="824">
        <v>1</v>
      </c>
      <c r="L37" s="824">
        <v>1</v>
      </c>
      <c r="M37" s="824">
        <v>10</v>
      </c>
      <c r="N37" s="824">
        <v>11</v>
      </c>
      <c r="O37" s="824">
        <v>21</v>
      </c>
      <c r="P37" s="835"/>
      <c r="Q37" s="826">
        <f aca="true" t="shared" si="6" ref="Q37:Q54">SUM(D37,G37)-J37-M37</f>
        <v>0</v>
      </c>
      <c r="R37" s="826">
        <f aca="true" t="shared" si="7" ref="R37:R54">SUM(E37,H37)-K37-N37</f>
        <v>0</v>
      </c>
      <c r="S37" s="826">
        <f aca="true" t="shared" si="8" ref="S37:S54">SUM(F37,I37)-L37-O37</f>
        <v>0</v>
      </c>
    </row>
    <row r="38" spans="2:19" s="795" customFormat="1" ht="16.5" customHeight="1">
      <c r="B38" s="825" t="s">
        <v>247</v>
      </c>
      <c r="C38" s="834">
        <v>3</v>
      </c>
      <c r="D38" s="824">
        <v>4</v>
      </c>
      <c r="E38" s="824">
        <v>1</v>
      </c>
      <c r="F38" s="824">
        <v>5</v>
      </c>
      <c r="G38" s="824">
        <v>0</v>
      </c>
      <c r="H38" s="824">
        <v>0</v>
      </c>
      <c r="I38" s="824">
        <v>0</v>
      </c>
      <c r="J38" s="824">
        <v>0</v>
      </c>
      <c r="K38" s="824">
        <v>0</v>
      </c>
      <c r="L38" s="824">
        <v>0</v>
      </c>
      <c r="M38" s="824">
        <v>4</v>
      </c>
      <c r="N38" s="824">
        <v>1</v>
      </c>
      <c r="O38" s="824">
        <v>5</v>
      </c>
      <c r="P38" s="825"/>
      <c r="Q38" s="826">
        <f t="shared" si="6"/>
        <v>0</v>
      </c>
      <c r="R38" s="826">
        <f t="shared" si="7"/>
        <v>0</v>
      </c>
      <c r="S38" s="826">
        <f t="shared" si="8"/>
        <v>0</v>
      </c>
    </row>
    <row r="39" spans="2:19" s="795" customFormat="1" ht="16.5" customHeight="1">
      <c r="B39" s="825" t="s">
        <v>248</v>
      </c>
      <c r="C39" s="834">
        <v>3</v>
      </c>
      <c r="D39" s="824">
        <v>5</v>
      </c>
      <c r="E39" s="824">
        <v>4</v>
      </c>
      <c r="F39" s="824">
        <v>9</v>
      </c>
      <c r="G39" s="824">
        <v>0</v>
      </c>
      <c r="H39" s="824">
        <v>0</v>
      </c>
      <c r="I39" s="824">
        <v>0</v>
      </c>
      <c r="J39" s="824">
        <v>0</v>
      </c>
      <c r="K39" s="824">
        <v>0</v>
      </c>
      <c r="L39" s="824">
        <v>0</v>
      </c>
      <c r="M39" s="824">
        <v>5</v>
      </c>
      <c r="N39" s="824">
        <v>4</v>
      </c>
      <c r="O39" s="824">
        <v>9</v>
      </c>
      <c r="P39" s="825"/>
      <c r="Q39" s="826">
        <f t="shared" si="6"/>
        <v>0</v>
      </c>
      <c r="R39" s="826">
        <f t="shared" si="7"/>
        <v>0</v>
      </c>
      <c r="S39" s="826">
        <f t="shared" si="8"/>
        <v>0</v>
      </c>
    </row>
    <row r="40" spans="2:19" s="795" customFormat="1" ht="16.5" customHeight="1">
      <c r="B40" s="825" t="s">
        <v>249</v>
      </c>
      <c r="C40" s="834">
        <v>3</v>
      </c>
      <c r="D40" s="824">
        <v>5</v>
      </c>
      <c r="E40" s="824">
        <v>2</v>
      </c>
      <c r="F40" s="824">
        <v>7</v>
      </c>
      <c r="G40" s="824">
        <v>0</v>
      </c>
      <c r="H40" s="824">
        <v>0</v>
      </c>
      <c r="I40" s="824">
        <v>0</v>
      </c>
      <c r="J40" s="824">
        <v>0</v>
      </c>
      <c r="K40" s="824">
        <v>0</v>
      </c>
      <c r="L40" s="824">
        <v>0</v>
      </c>
      <c r="M40" s="824">
        <v>5</v>
      </c>
      <c r="N40" s="824">
        <v>2</v>
      </c>
      <c r="O40" s="824">
        <v>7</v>
      </c>
      <c r="P40" s="825"/>
      <c r="Q40" s="826">
        <f t="shared" si="6"/>
        <v>0</v>
      </c>
      <c r="R40" s="826">
        <f t="shared" si="7"/>
        <v>0</v>
      </c>
      <c r="S40" s="826">
        <f t="shared" si="8"/>
        <v>0</v>
      </c>
    </row>
    <row r="41" spans="2:19" s="795" customFormat="1" ht="16.5" customHeight="1">
      <c r="B41" s="825" t="s">
        <v>712</v>
      </c>
      <c r="C41" s="834">
        <v>3</v>
      </c>
      <c r="D41" s="824">
        <v>0</v>
      </c>
      <c r="E41" s="824">
        <v>2</v>
      </c>
      <c r="F41" s="824">
        <v>2</v>
      </c>
      <c r="G41" s="824">
        <v>0</v>
      </c>
      <c r="H41" s="824">
        <v>0</v>
      </c>
      <c r="I41" s="824">
        <v>0</v>
      </c>
      <c r="J41" s="824">
        <v>0</v>
      </c>
      <c r="K41" s="824">
        <v>0</v>
      </c>
      <c r="L41" s="824">
        <v>0</v>
      </c>
      <c r="M41" s="824">
        <v>0</v>
      </c>
      <c r="N41" s="824">
        <v>2</v>
      </c>
      <c r="O41" s="824">
        <v>2</v>
      </c>
      <c r="P41" s="825"/>
      <c r="Q41" s="826">
        <f t="shared" si="6"/>
        <v>0</v>
      </c>
      <c r="R41" s="826">
        <f t="shared" si="7"/>
        <v>0</v>
      </c>
      <c r="S41" s="826">
        <f t="shared" si="8"/>
        <v>0</v>
      </c>
    </row>
    <row r="42" spans="2:19" s="795" customFormat="1" ht="16.5" customHeight="1">
      <c r="B42" s="825" t="s">
        <v>713</v>
      </c>
      <c r="C42" s="834">
        <v>2</v>
      </c>
      <c r="D42" s="824">
        <v>2</v>
      </c>
      <c r="E42" s="824">
        <v>1</v>
      </c>
      <c r="F42" s="824">
        <v>3</v>
      </c>
      <c r="G42" s="824">
        <v>0</v>
      </c>
      <c r="H42" s="824">
        <v>0</v>
      </c>
      <c r="I42" s="824">
        <v>0</v>
      </c>
      <c r="J42" s="824">
        <v>0</v>
      </c>
      <c r="K42" s="824">
        <v>0</v>
      </c>
      <c r="L42" s="824">
        <v>0</v>
      </c>
      <c r="M42" s="824">
        <v>2</v>
      </c>
      <c r="N42" s="824">
        <v>1</v>
      </c>
      <c r="O42" s="824">
        <v>3</v>
      </c>
      <c r="P42" s="825"/>
      <c r="Q42" s="826">
        <f t="shared" si="6"/>
        <v>0</v>
      </c>
      <c r="R42" s="826">
        <f t="shared" si="7"/>
        <v>0</v>
      </c>
      <c r="S42" s="826">
        <f t="shared" si="8"/>
        <v>0</v>
      </c>
    </row>
    <row r="43" spans="2:19" s="795" customFormat="1" ht="16.5" customHeight="1">
      <c r="B43" s="825" t="s">
        <v>452</v>
      </c>
      <c r="C43" s="834">
        <v>2</v>
      </c>
      <c r="D43" s="824">
        <v>4</v>
      </c>
      <c r="E43" s="824">
        <v>4</v>
      </c>
      <c r="F43" s="824">
        <v>8</v>
      </c>
      <c r="G43" s="824">
        <v>0</v>
      </c>
      <c r="H43" s="824">
        <v>1</v>
      </c>
      <c r="I43" s="824">
        <v>1</v>
      </c>
      <c r="J43" s="824">
        <v>0</v>
      </c>
      <c r="K43" s="824">
        <v>0</v>
      </c>
      <c r="L43" s="824">
        <v>0</v>
      </c>
      <c r="M43" s="824">
        <v>4</v>
      </c>
      <c r="N43" s="824">
        <v>5</v>
      </c>
      <c r="O43" s="824">
        <v>9</v>
      </c>
      <c r="P43" s="825"/>
      <c r="Q43" s="826">
        <f t="shared" si="6"/>
        <v>0</v>
      </c>
      <c r="R43" s="826">
        <f t="shared" si="7"/>
        <v>0</v>
      </c>
      <c r="S43" s="826">
        <f t="shared" si="8"/>
        <v>0</v>
      </c>
    </row>
    <row r="44" spans="2:19" s="833" customFormat="1" ht="16.5" customHeight="1">
      <c r="B44" s="1147" t="s">
        <v>714</v>
      </c>
      <c r="C44" s="1036"/>
      <c r="D44" s="831">
        <f>SUM(D26:D34)+SUM(D37:D43)</f>
        <v>49</v>
      </c>
      <c r="E44" s="831">
        <f aca="true" t="shared" si="9" ref="E44:O44">SUM(E26:E34)+SUM(E37:E43)</f>
        <v>49</v>
      </c>
      <c r="F44" s="831">
        <f t="shared" si="9"/>
        <v>98</v>
      </c>
      <c r="G44" s="831">
        <f t="shared" si="9"/>
        <v>1</v>
      </c>
      <c r="H44" s="831">
        <f t="shared" si="9"/>
        <v>1</v>
      </c>
      <c r="I44" s="831">
        <f t="shared" si="9"/>
        <v>2</v>
      </c>
      <c r="J44" s="831">
        <f t="shared" si="9"/>
        <v>0</v>
      </c>
      <c r="K44" s="831">
        <f t="shared" si="9"/>
        <v>1</v>
      </c>
      <c r="L44" s="831">
        <f t="shared" si="9"/>
        <v>1</v>
      </c>
      <c r="M44" s="831">
        <f t="shared" si="9"/>
        <v>50</v>
      </c>
      <c r="N44" s="831">
        <f t="shared" si="9"/>
        <v>49</v>
      </c>
      <c r="O44" s="831">
        <f t="shared" si="9"/>
        <v>99</v>
      </c>
      <c r="P44" s="832"/>
      <c r="Q44" s="826">
        <f t="shared" si="6"/>
        <v>0</v>
      </c>
      <c r="R44" s="826">
        <f t="shared" si="7"/>
        <v>0</v>
      </c>
      <c r="S44" s="826">
        <f t="shared" si="8"/>
        <v>0</v>
      </c>
    </row>
    <row r="45" spans="2:19" s="795" customFormat="1" ht="16.5" customHeight="1">
      <c r="B45" s="825" t="s">
        <v>715</v>
      </c>
      <c r="C45" s="834">
        <v>1</v>
      </c>
      <c r="D45" s="824">
        <v>0</v>
      </c>
      <c r="E45" s="824">
        <v>0</v>
      </c>
      <c r="F45" s="824">
        <v>0</v>
      </c>
      <c r="G45" s="824">
        <v>0</v>
      </c>
      <c r="H45" s="824">
        <v>0</v>
      </c>
      <c r="I45" s="824">
        <v>0</v>
      </c>
      <c r="J45" s="824">
        <v>0</v>
      </c>
      <c r="K45" s="824">
        <v>0</v>
      </c>
      <c r="L45" s="824">
        <v>0</v>
      </c>
      <c r="M45" s="824">
        <v>0</v>
      </c>
      <c r="N45" s="824">
        <v>0</v>
      </c>
      <c r="O45" s="824">
        <v>0</v>
      </c>
      <c r="P45" s="825"/>
      <c r="Q45" s="826">
        <f t="shared" si="6"/>
        <v>0</v>
      </c>
      <c r="R45" s="826">
        <f t="shared" si="7"/>
        <v>0</v>
      </c>
      <c r="S45" s="826">
        <f t="shared" si="8"/>
        <v>0</v>
      </c>
    </row>
    <row r="46" spans="2:19" s="795" customFormat="1" ht="16.5" customHeight="1">
      <c r="B46" s="825" t="s">
        <v>716</v>
      </c>
      <c r="C46" s="834">
        <v>2</v>
      </c>
      <c r="D46" s="824">
        <v>1</v>
      </c>
      <c r="E46" s="824">
        <v>0</v>
      </c>
      <c r="F46" s="824">
        <v>1</v>
      </c>
      <c r="G46" s="824">
        <v>0</v>
      </c>
      <c r="H46" s="824">
        <v>0</v>
      </c>
      <c r="I46" s="824">
        <v>0</v>
      </c>
      <c r="J46" s="824">
        <v>0</v>
      </c>
      <c r="K46" s="824">
        <v>0</v>
      </c>
      <c r="L46" s="824">
        <v>0</v>
      </c>
      <c r="M46" s="824">
        <v>1</v>
      </c>
      <c r="N46" s="824">
        <v>0</v>
      </c>
      <c r="O46" s="824">
        <v>1</v>
      </c>
      <c r="P46" s="825"/>
      <c r="Q46" s="826">
        <f t="shared" si="6"/>
        <v>0</v>
      </c>
      <c r="R46" s="826">
        <f t="shared" si="7"/>
        <v>0</v>
      </c>
      <c r="S46" s="826">
        <f t="shared" si="8"/>
        <v>0</v>
      </c>
    </row>
    <row r="47" spans="2:19" s="795" customFormat="1" ht="16.5" customHeight="1">
      <c r="B47" s="825" t="s">
        <v>717</v>
      </c>
      <c r="C47" s="834">
        <v>2</v>
      </c>
      <c r="D47" s="824">
        <v>1</v>
      </c>
      <c r="E47" s="824">
        <v>5</v>
      </c>
      <c r="F47" s="824">
        <v>6</v>
      </c>
      <c r="G47" s="824">
        <v>0</v>
      </c>
      <c r="H47" s="824">
        <v>0</v>
      </c>
      <c r="I47" s="824">
        <v>0</v>
      </c>
      <c r="J47" s="824">
        <v>0</v>
      </c>
      <c r="K47" s="824">
        <v>0</v>
      </c>
      <c r="L47" s="824">
        <v>0</v>
      </c>
      <c r="M47" s="824">
        <v>1</v>
      </c>
      <c r="N47" s="824">
        <v>5</v>
      </c>
      <c r="O47" s="824">
        <v>6</v>
      </c>
      <c r="P47" s="825"/>
      <c r="Q47" s="826">
        <f t="shared" si="6"/>
        <v>0</v>
      </c>
      <c r="R47" s="826">
        <f t="shared" si="7"/>
        <v>0</v>
      </c>
      <c r="S47" s="826">
        <f t="shared" si="8"/>
        <v>0</v>
      </c>
    </row>
    <row r="48" spans="2:19" s="795" customFormat="1" ht="16.5" customHeight="1">
      <c r="B48" s="825" t="s">
        <v>718</v>
      </c>
      <c r="C48" s="834">
        <v>2</v>
      </c>
      <c r="D48" s="824">
        <v>0</v>
      </c>
      <c r="E48" s="824">
        <v>0</v>
      </c>
      <c r="F48" s="824">
        <v>0</v>
      </c>
      <c r="G48" s="824">
        <v>0</v>
      </c>
      <c r="H48" s="824">
        <v>0</v>
      </c>
      <c r="I48" s="824">
        <v>0</v>
      </c>
      <c r="J48" s="824">
        <v>0</v>
      </c>
      <c r="K48" s="824">
        <v>0</v>
      </c>
      <c r="L48" s="824">
        <v>0</v>
      </c>
      <c r="M48" s="824">
        <v>0</v>
      </c>
      <c r="N48" s="824">
        <v>0</v>
      </c>
      <c r="O48" s="824">
        <v>0</v>
      </c>
      <c r="P48" s="825"/>
      <c r="Q48" s="826">
        <f t="shared" si="6"/>
        <v>0</v>
      </c>
      <c r="R48" s="826">
        <f t="shared" si="7"/>
        <v>0</v>
      </c>
      <c r="S48" s="826">
        <f t="shared" si="8"/>
        <v>0</v>
      </c>
    </row>
    <row r="49" spans="2:19" s="795" customFormat="1" ht="16.5" customHeight="1">
      <c r="B49" s="825" t="s">
        <v>719</v>
      </c>
      <c r="C49" s="834">
        <v>2</v>
      </c>
      <c r="D49" s="824">
        <v>0</v>
      </c>
      <c r="E49" s="824">
        <v>0</v>
      </c>
      <c r="F49" s="824" t="s">
        <v>755</v>
      </c>
      <c r="G49" s="824">
        <v>0</v>
      </c>
      <c r="H49" s="824">
        <v>0</v>
      </c>
      <c r="I49" s="824">
        <v>0</v>
      </c>
      <c r="J49" s="824">
        <v>0</v>
      </c>
      <c r="K49" s="824">
        <v>0</v>
      </c>
      <c r="L49" s="824">
        <v>0</v>
      </c>
      <c r="M49" s="824">
        <v>0</v>
      </c>
      <c r="N49" s="824">
        <v>0</v>
      </c>
      <c r="O49" s="824">
        <v>0</v>
      </c>
      <c r="P49" s="825"/>
      <c r="Q49" s="826">
        <f t="shared" si="6"/>
        <v>0</v>
      </c>
      <c r="R49" s="826">
        <f t="shared" si="7"/>
        <v>0</v>
      </c>
      <c r="S49" s="826">
        <f t="shared" si="8"/>
        <v>0</v>
      </c>
    </row>
    <row r="50" spans="2:19" s="795" customFormat="1" ht="16.5" customHeight="1">
      <c r="B50" s="825" t="s">
        <v>720</v>
      </c>
      <c r="C50" s="834">
        <v>2</v>
      </c>
      <c r="D50" s="824">
        <v>4</v>
      </c>
      <c r="E50" s="824">
        <v>3</v>
      </c>
      <c r="F50" s="824">
        <v>7</v>
      </c>
      <c r="G50" s="824">
        <v>0</v>
      </c>
      <c r="H50" s="824">
        <v>0</v>
      </c>
      <c r="I50" s="824">
        <v>0</v>
      </c>
      <c r="J50" s="824">
        <v>0</v>
      </c>
      <c r="K50" s="824">
        <v>0</v>
      </c>
      <c r="L50" s="824">
        <v>0</v>
      </c>
      <c r="M50" s="824">
        <v>4</v>
      </c>
      <c r="N50" s="824">
        <v>3</v>
      </c>
      <c r="O50" s="824">
        <v>7</v>
      </c>
      <c r="P50" s="825"/>
      <c r="Q50" s="826">
        <f t="shared" si="6"/>
        <v>0</v>
      </c>
      <c r="R50" s="826">
        <f t="shared" si="7"/>
        <v>0</v>
      </c>
      <c r="S50" s="826">
        <f t="shared" si="8"/>
        <v>0</v>
      </c>
    </row>
    <row r="51" spans="2:19" s="795" customFormat="1" ht="16.5" customHeight="1">
      <c r="B51" s="825" t="s">
        <v>721</v>
      </c>
      <c r="C51" s="834">
        <v>2</v>
      </c>
      <c r="D51" s="824">
        <v>1</v>
      </c>
      <c r="E51" s="824">
        <v>1</v>
      </c>
      <c r="F51" s="824">
        <v>2</v>
      </c>
      <c r="G51" s="824">
        <v>0</v>
      </c>
      <c r="H51" s="824">
        <v>0</v>
      </c>
      <c r="I51" s="824">
        <v>0</v>
      </c>
      <c r="J51" s="824">
        <v>0</v>
      </c>
      <c r="K51" s="824">
        <v>0</v>
      </c>
      <c r="L51" s="824">
        <v>0</v>
      </c>
      <c r="M51" s="824">
        <v>1</v>
      </c>
      <c r="N51" s="824">
        <v>1</v>
      </c>
      <c r="O51" s="824">
        <v>2</v>
      </c>
      <c r="P51" s="825"/>
      <c r="Q51" s="826">
        <f t="shared" si="6"/>
        <v>0</v>
      </c>
      <c r="R51" s="826">
        <f t="shared" si="7"/>
        <v>0</v>
      </c>
      <c r="S51" s="826">
        <f t="shared" si="8"/>
        <v>0</v>
      </c>
    </row>
    <row r="52" spans="2:19" s="795" customFormat="1" ht="16.5" customHeight="1">
      <c r="B52" s="825" t="s">
        <v>722</v>
      </c>
      <c r="C52" s="834">
        <v>2</v>
      </c>
      <c r="D52" s="824">
        <v>0</v>
      </c>
      <c r="E52" s="824">
        <v>0</v>
      </c>
      <c r="F52" s="824">
        <v>0</v>
      </c>
      <c r="G52" s="824">
        <v>0</v>
      </c>
      <c r="H52" s="824">
        <v>0</v>
      </c>
      <c r="I52" s="824">
        <v>0</v>
      </c>
      <c r="J52" s="824">
        <v>0</v>
      </c>
      <c r="K52" s="824">
        <v>0</v>
      </c>
      <c r="L52" s="824">
        <v>0</v>
      </c>
      <c r="M52" s="824">
        <v>0</v>
      </c>
      <c r="N52" s="824">
        <v>0</v>
      </c>
      <c r="O52" s="824">
        <v>0</v>
      </c>
      <c r="P52" s="825"/>
      <c r="Q52" s="826">
        <f t="shared" si="6"/>
        <v>0</v>
      </c>
      <c r="R52" s="826">
        <f t="shared" si="7"/>
        <v>0</v>
      </c>
      <c r="S52" s="826">
        <f t="shared" si="8"/>
        <v>0</v>
      </c>
    </row>
    <row r="53" spans="2:19" s="795" customFormat="1" ht="16.5" customHeight="1">
      <c r="B53" s="825" t="s">
        <v>723</v>
      </c>
      <c r="C53" s="834">
        <v>2</v>
      </c>
      <c r="D53" s="824">
        <v>0</v>
      </c>
      <c r="E53" s="824">
        <v>0</v>
      </c>
      <c r="F53" s="824">
        <v>0</v>
      </c>
      <c r="G53" s="824">
        <v>0</v>
      </c>
      <c r="H53" s="824">
        <v>0</v>
      </c>
      <c r="I53" s="824">
        <v>0</v>
      </c>
      <c r="J53" s="824">
        <v>0</v>
      </c>
      <c r="K53" s="824">
        <v>0</v>
      </c>
      <c r="L53" s="824">
        <v>0</v>
      </c>
      <c r="M53" s="824">
        <v>0</v>
      </c>
      <c r="N53" s="824">
        <v>0</v>
      </c>
      <c r="O53" s="824">
        <v>0</v>
      </c>
      <c r="P53" s="825"/>
      <c r="Q53" s="826">
        <f t="shared" si="6"/>
        <v>0</v>
      </c>
      <c r="R53" s="826">
        <f t="shared" si="7"/>
        <v>0</v>
      </c>
      <c r="S53" s="826">
        <f t="shared" si="8"/>
        <v>0</v>
      </c>
    </row>
    <row r="54" spans="2:19" s="795" customFormat="1" ht="16.5" customHeight="1">
      <c r="B54" s="825" t="s">
        <v>724</v>
      </c>
      <c r="C54" s="834">
        <v>2</v>
      </c>
      <c r="D54" s="824">
        <v>0</v>
      </c>
      <c r="E54" s="824">
        <v>0</v>
      </c>
      <c r="F54" s="824">
        <v>0</v>
      </c>
      <c r="G54" s="824">
        <v>0</v>
      </c>
      <c r="H54" s="824">
        <v>0</v>
      </c>
      <c r="I54" s="824">
        <v>0</v>
      </c>
      <c r="J54" s="824">
        <v>0</v>
      </c>
      <c r="K54" s="824">
        <v>0</v>
      </c>
      <c r="L54" s="824">
        <v>0</v>
      </c>
      <c r="M54" s="824">
        <v>0</v>
      </c>
      <c r="N54" s="824">
        <v>0</v>
      </c>
      <c r="O54" s="824">
        <v>0</v>
      </c>
      <c r="P54" s="825"/>
      <c r="Q54" s="826">
        <f t="shared" si="6"/>
        <v>0</v>
      </c>
      <c r="R54" s="826">
        <f t="shared" si="7"/>
        <v>0</v>
      </c>
      <c r="S54" s="826">
        <f t="shared" si="8"/>
        <v>0</v>
      </c>
    </row>
    <row r="55" spans="2:19" s="833" customFormat="1" ht="16.5" customHeight="1">
      <c r="B55" s="1147" t="s">
        <v>725</v>
      </c>
      <c r="C55" s="1036"/>
      <c r="D55" s="831">
        <f>SUM(D45:D54)</f>
        <v>7</v>
      </c>
      <c r="E55" s="831">
        <f aca="true" t="shared" si="10" ref="E55:O55">SUM(E45:E54)</f>
        <v>9</v>
      </c>
      <c r="F55" s="831">
        <f t="shared" si="10"/>
        <v>16</v>
      </c>
      <c r="G55" s="831">
        <f t="shared" si="10"/>
        <v>0</v>
      </c>
      <c r="H55" s="831">
        <f t="shared" si="10"/>
        <v>0</v>
      </c>
      <c r="I55" s="831">
        <f t="shared" si="10"/>
        <v>0</v>
      </c>
      <c r="J55" s="831">
        <f t="shared" si="10"/>
        <v>0</v>
      </c>
      <c r="K55" s="831">
        <f t="shared" si="10"/>
        <v>0</v>
      </c>
      <c r="L55" s="831">
        <f t="shared" si="10"/>
        <v>0</v>
      </c>
      <c r="M55" s="831">
        <f t="shared" si="10"/>
        <v>7</v>
      </c>
      <c r="N55" s="831">
        <f t="shared" si="10"/>
        <v>9</v>
      </c>
      <c r="O55" s="831">
        <f t="shared" si="10"/>
        <v>16</v>
      </c>
      <c r="P55" s="832"/>
      <c r="Q55" s="826">
        <f aca="true" t="shared" si="11" ref="Q55:Q60">SUM(D55,G55)-J55-M55</f>
        <v>0</v>
      </c>
      <c r="R55" s="826">
        <f aca="true" t="shared" si="12" ref="R55:R60">SUM(E55,H55)-K55-N55</f>
        <v>0</v>
      </c>
      <c r="S55" s="826">
        <f aca="true" t="shared" si="13" ref="S55:S60">SUM(F55,I55)-L55-O55</f>
        <v>0</v>
      </c>
    </row>
    <row r="56" spans="2:19" s="838" customFormat="1" ht="16.5" customHeight="1">
      <c r="B56" s="1143" t="s">
        <v>726</v>
      </c>
      <c r="C56" s="1144"/>
      <c r="D56" s="836">
        <v>254</v>
      </c>
      <c r="E56" s="836">
        <v>231</v>
      </c>
      <c r="F56" s="836">
        <v>485</v>
      </c>
      <c r="G56" s="836">
        <v>11</v>
      </c>
      <c r="H56" s="836">
        <v>10</v>
      </c>
      <c r="I56" s="836">
        <v>21</v>
      </c>
      <c r="J56" s="836">
        <v>7</v>
      </c>
      <c r="K56" s="836">
        <v>5</v>
      </c>
      <c r="L56" s="836">
        <v>12</v>
      </c>
      <c r="M56" s="836">
        <v>258</v>
      </c>
      <c r="N56" s="836">
        <v>236</v>
      </c>
      <c r="O56" s="836">
        <v>494</v>
      </c>
      <c r="P56" s="837"/>
      <c r="Q56" s="826">
        <f t="shared" si="11"/>
        <v>0</v>
      </c>
      <c r="R56" s="826">
        <f t="shared" si="12"/>
        <v>0</v>
      </c>
      <c r="S56" s="826">
        <f t="shared" si="13"/>
        <v>0</v>
      </c>
    </row>
    <row r="57" spans="2:19" s="795" customFormat="1" ht="16.5" customHeight="1">
      <c r="B57" s="1145" t="s">
        <v>727</v>
      </c>
      <c r="C57" s="1146"/>
      <c r="D57" s="824">
        <v>77</v>
      </c>
      <c r="E57" s="824">
        <v>77</v>
      </c>
      <c r="F57" s="824">
        <v>154</v>
      </c>
      <c r="G57" s="824">
        <v>4</v>
      </c>
      <c r="H57" s="824">
        <v>8</v>
      </c>
      <c r="I57" s="824">
        <v>12</v>
      </c>
      <c r="J57" s="824">
        <v>4</v>
      </c>
      <c r="K57" s="824">
        <v>2</v>
      </c>
      <c r="L57" s="824">
        <v>6</v>
      </c>
      <c r="M57" s="824">
        <v>77</v>
      </c>
      <c r="N57" s="824">
        <v>83</v>
      </c>
      <c r="O57" s="824">
        <v>160</v>
      </c>
      <c r="P57" s="825"/>
      <c r="Q57" s="826">
        <f t="shared" si="11"/>
        <v>0</v>
      </c>
      <c r="R57" s="826">
        <f t="shared" si="12"/>
        <v>0</v>
      </c>
      <c r="S57" s="826">
        <f t="shared" si="13"/>
        <v>0</v>
      </c>
    </row>
    <row r="58" spans="2:19" s="795" customFormat="1" ht="16.5" customHeight="1">
      <c r="B58" s="1145" t="s">
        <v>728</v>
      </c>
      <c r="C58" s="1146"/>
      <c r="D58" s="824">
        <v>82</v>
      </c>
      <c r="E58" s="824">
        <v>79</v>
      </c>
      <c r="F58" s="824">
        <v>161</v>
      </c>
      <c r="G58" s="824">
        <v>1</v>
      </c>
      <c r="H58" s="824">
        <v>1</v>
      </c>
      <c r="I58" s="824">
        <v>2</v>
      </c>
      <c r="J58" s="824">
        <v>2</v>
      </c>
      <c r="K58" s="824">
        <v>1</v>
      </c>
      <c r="L58" s="824">
        <v>3</v>
      </c>
      <c r="M58" s="824">
        <v>81</v>
      </c>
      <c r="N58" s="824">
        <v>79</v>
      </c>
      <c r="O58" s="824">
        <v>160</v>
      </c>
      <c r="P58" s="825"/>
      <c r="Q58" s="826">
        <f t="shared" si="11"/>
        <v>0</v>
      </c>
      <c r="R58" s="826">
        <f t="shared" si="12"/>
        <v>0</v>
      </c>
      <c r="S58" s="826">
        <f t="shared" si="13"/>
        <v>0</v>
      </c>
    </row>
    <row r="59" spans="2:19" s="795" customFormat="1" ht="16.5" customHeight="1">
      <c r="B59" s="1145" t="s">
        <v>729</v>
      </c>
      <c r="C59" s="1146"/>
      <c r="D59" s="824">
        <v>95</v>
      </c>
      <c r="E59" s="824">
        <v>75</v>
      </c>
      <c r="F59" s="824">
        <v>170</v>
      </c>
      <c r="G59" s="824">
        <v>6</v>
      </c>
      <c r="H59" s="824">
        <v>1</v>
      </c>
      <c r="I59" s="824">
        <v>7</v>
      </c>
      <c r="J59" s="824">
        <v>1</v>
      </c>
      <c r="K59" s="824">
        <v>2</v>
      </c>
      <c r="L59" s="824">
        <v>3</v>
      </c>
      <c r="M59" s="824">
        <v>100</v>
      </c>
      <c r="N59" s="824">
        <v>74</v>
      </c>
      <c r="O59" s="824">
        <v>174</v>
      </c>
      <c r="P59" s="825"/>
      <c r="Q59" s="826">
        <f t="shared" si="11"/>
        <v>0</v>
      </c>
      <c r="R59" s="826">
        <f t="shared" si="12"/>
        <v>0</v>
      </c>
      <c r="S59" s="826">
        <f t="shared" si="13"/>
        <v>0</v>
      </c>
    </row>
    <row r="60" spans="2:19" s="838" customFormat="1" ht="16.5" customHeight="1">
      <c r="B60" s="1143" t="s">
        <v>730</v>
      </c>
      <c r="C60" s="1144"/>
      <c r="D60" s="836">
        <v>254</v>
      </c>
      <c r="E60" s="836">
        <v>231</v>
      </c>
      <c r="F60" s="836">
        <v>485</v>
      </c>
      <c r="G60" s="836">
        <v>11</v>
      </c>
      <c r="H60" s="836">
        <v>10</v>
      </c>
      <c r="I60" s="836">
        <v>21</v>
      </c>
      <c r="J60" s="836">
        <v>7</v>
      </c>
      <c r="K60" s="836">
        <v>5</v>
      </c>
      <c r="L60" s="836">
        <v>12</v>
      </c>
      <c r="M60" s="836">
        <v>258</v>
      </c>
      <c r="N60" s="836">
        <v>236</v>
      </c>
      <c r="O60" s="836">
        <v>494</v>
      </c>
      <c r="P60" s="837"/>
      <c r="Q60" s="826">
        <f t="shared" si="11"/>
        <v>0</v>
      </c>
      <c r="R60" s="826">
        <f t="shared" si="12"/>
        <v>0</v>
      </c>
      <c r="S60" s="826">
        <f t="shared" si="13"/>
        <v>0</v>
      </c>
    </row>
    <row r="61" spans="3:15" s="795" customFormat="1" ht="14.25" customHeight="1">
      <c r="C61" s="802"/>
      <c r="D61" s="793"/>
      <c r="E61" s="793"/>
      <c r="F61" s="793"/>
      <c r="G61" s="793"/>
      <c r="H61" s="793"/>
      <c r="I61" s="793"/>
      <c r="J61" s="793"/>
      <c r="K61" s="793"/>
      <c r="L61" s="793"/>
      <c r="M61" s="793"/>
      <c r="N61" s="793"/>
      <c r="O61" s="793"/>
    </row>
    <row r="63" spans="4:15" ht="14.25" customHeight="1">
      <c r="D63" s="781">
        <f>D25+D44+D55</f>
        <v>254</v>
      </c>
      <c r="E63" s="781">
        <f aca="true" t="shared" si="14" ref="E63:O63">E25+E44+E55</f>
        <v>231</v>
      </c>
      <c r="F63" s="781">
        <f t="shared" si="14"/>
        <v>485</v>
      </c>
      <c r="G63" s="781">
        <f t="shared" si="14"/>
        <v>11</v>
      </c>
      <c r="H63" s="781">
        <f t="shared" si="14"/>
        <v>10</v>
      </c>
      <c r="I63" s="781">
        <f t="shared" si="14"/>
        <v>21</v>
      </c>
      <c r="J63" s="781">
        <f t="shared" si="14"/>
        <v>7</v>
      </c>
      <c r="K63" s="781">
        <f t="shared" si="14"/>
        <v>5</v>
      </c>
      <c r="L63" s="781">
        <f t="shared" si="14"/>
        <v>12</v>
      </c>
      <c r="M63" s="781">
        <f t="shared" si="14"/>
        <v>258</v>
      </c>
      <c r="N63" s="781">
        <f t="shared" si="14"/>
        <v>236</v>
      </c>
      <c r="O63" s="781">
        <f t="shared" si="14"/>
        <v>494</v>
      </c>
    </row>
    <row r="64" spans="4:15" ht="14.25" customHeight="1">
      <c r="D64" s="781">
        <f>D60-D63</f>
        <v>0</v>
      </c>
      <c r="E64" s="781">
        <f aca="true" t="shared" si="15" ref="E64:O64">E60-E63</f>
        <v>0</v>
      </c>
      <c r="F64" s="781">
        <f t="shared" si="15"/>
        <v>0</v>
      </c>
      <c r="G64" s="781">
        <f t="shared" si="15"/>
        <v>0</v>
      </c>
      <c r="H64" s="781">
        <f t="shared" si="15"/>
        <v>0</v>
      </c>
      <c r="I64" s="781">
        <f t="shared" si="15"/>
        <v>0</v>
      </c>
      <c r="J64" s="781">
        <f t="shared" si="15"/>
        <v>0</v>
      </c>
      <c r="K64" s="781">
        <f t="shared" si="15"/>
        <v>0</v>
      </c>
      <c r="L64" s="781">
        <f t="shared" si="15"/>
        <v>0</v>
      </c>
      <c r="M64" s="781">
        <f t="shared" si="15"/>
        <v>0</v>
      </c>
      <c r="N64" s="781">
        <f t="shared" si="15"/>
        <v>0</v>
      </c>
      <c r="O64" s="781">
        <f t="shared" si="15"/>
        <v>0</v>
      </c>
    </row>
  </sheetData>
  <sheetProtection/>
  <mergeCells count="19">
    <mergeCell ref="J9:L9"/>
    <mergeCell ref="M8:O8"/>
    <mergeCell ref="D8:F8"/>
    <mergeCell ref="M9:O9"/>
    <mergeCell ref="A3:P4"/>
    <mergeCell ref="B25:C25"/>
    <mergeCell ref="B44:C44"/>
    <mergeCell ref="B55:C55"/>
    <mergeCell ref="L6:P6"/>
    <mergeCell ref="L7:P7"/>
    <mergeCell ref="D9:F9"/>
    <mergeCell ref="G8:I8"/>
    <mergeCell ref="G9:I9"/>
    <mergeCell ref="J8:L8"/>
    <mergeCell ref="B60:C60"/>
    <mergeCell ref="B56:C56"/>
    <mergeCell ref="B57:C57"/>
    <mergeCell ref="B58:C58"/>
    <mergeCell ref="B59:C59"/>
  </mergeCells>
  <printOptions/>
  <pageMargins left="0.9055118110236221" right="0.6299212598425197" top="0.7086614173228347" bottom="0.4724409448818898" header="0.5118110236220472" footer="0.31496062992125984"/>
  <pageSetup horizontalDpi="600" verticalDpi="600" orientation="portrait" paperSize="9" scale="71" r:id="rId1"/>
  <headerFooter alignWithMargins="0">
    <oddHeader>&amp;C
</oddHeader>
  </headerFooter>
  <rowBreaks count="1" manualBreakCount="1">
    <brk id="6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AB79"/>
  <sheetViews>
    <sheetView showGridLines="0" view="pageBreakPreview" zoomScale="75" zoomScaleSheetLayoutView="75" workbookViewId="0" topLeftCell="A1">
      <pane xSplit="4" ySplit="9" topLeftCell="E10" activePane="bottomRight" state="frozen"/>
      <selection pane="topLeft" activeCell="O4" sqref="O4"/>
      <selection pane="topRight" activeCell="O4" sqref="O4"/>
      <selection pane="bottomLeft" activeCell="O4" sqref="O4"/>
      <selection pane="bottomRight" activeCell="A1" sqref="A1"/>
    </sheetView>
  </sheetViews>
  <sheetFormatPr defaultColWidth="8.796875" defaultRowHeight="15"/>
  <cols>
    <col min="1" max="1" width="1.1015625" style="782" customWidth="1"/>
    <col min="2" max="2" width="10.3984375" style="779" customWidth="1"/>
    <col min="3" max="3" width="2.69921875" style="780" customWidth="1"/>
    <col min="4" max="6" width="8.5" style="781" customWidth="1"/>
    <col min="7" max="9" width="4.19921875" style="781" customWidth="1"/>
    <col min="10" max="12" width="5.19921875" style="781" customWidth="1"/>
    <col min="13" max="15" width="4" style="781" customWidth="1"/>
    <col min="16" max="21" width="5.59765625" style="781" customWidth="1"/>
    <col min="22" max="24" width="8.5" style="781" customWidth="1"/>
    <col min="25" max="25" width="5.59765625" style="782" customWidth="1"/>
    <col min="26" max="28" width="5" style="782" customWidth="1"/>
    <col min="29" max="16384" width="9" style="782" customWidth="1"/>
  </cols>
  <sheetData>
    <row r="1" ht="14.25">
      <c r="B1" s="779" t="s">
        <v>156</v>
      </c>
    </row>
    <row r="2" spans="2:24" s="786" customFormat="1" ht="24.75" customHeight="1">
      <c r="B2" s="839"/>
      <c r="C2" s="840"/>
      <c r="D2" s="841" t="s">
        <v>154</v>
      </c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841"/>
      <c r="V2" s="841"/>
      <c r="W2" s="841"/>
      <c r="X2" s="841"/>
    </row>
    <row r="3" spans="2:24" s="790" customFormat="1" ht="4.5" customHeight="1">
      <c r="B3" s="787"/>
      <c r="C3" s="788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</row>
    <row r="4" spans="2:25" s="795" customFormat="1" ht="15.75" customHeight="1">
      <c r="B4" s="791"/>
      <c r="C4" s="792"/>
      <c r="D4" s="793"/>
      <c r="E4" s="793"/>
      <c r="F4" s="793"/>
      <c r="G4" s="793"/>
      <c r="H4" s="793"/>
      <c r="I4" s="793"/>
      <c r="J4" s="793"/>
      <c r="K4" s="793"/>
      <c r="L4" s="1140"/>
      <c r="M4" s="1140"/>
      <c r="N4" s="1140"/>
      <c r="O4" s="1140"/>
      <c r="P4" s="793"/>
      <c r="Q4" s="793"/>
      <c r="R4" s="793"/>
      <c r="S4" s="793"/>
      <c r="T4" s="793"/>
      <c r="U4" s="793"/>
      <c r="V4" s="1142" t="s">
        <v>155</v>
      </c>
      <c r="W4" s="1142"/>
      <c r="X4" s="1142"/>
      <c r="Y4" s="1142"/>
    </row>
    <row r="5" spans="2:25" s="795" customFormat="1" ht="15.75" customHeight="1">
      <c r="B5" s="791"/>
      <c r="C5" s="792"/>
      <c r="D5" s="793"/>
      <c r="E5" s="793"/>
      <c r="F5" s="793"/>
      <c r="G5" s="793"/>
      <c r="H5" s="793"/>
      <c r="I5" s="793"/>
      <c r="J5" s="793"/>
      <c r="K5" s="793"/>
      <c r="L5" s="1141"/>
      <c r="M5" s="1141"/>
      <c r="N5" s="1141"/>
      <c r="O5" s="1141"/>
      <c r="P5" s="793"/>
      <c r="Q5" s="793"/>
      <c r="R5" s="793"/>
      <c r="S5" s="793"/>
      <c r="T5" s="793"/>
      <c r="U5" s="793"/>
      <c r="V5" s="1142" t="s">
        <v>767</v>
      </c>
      <c r="W5" s="1142"/>
      <c r="X5" s="1142"/>
      <c r="Y5" s="1142"/>
    </row>
    <row r="6" spans="2:25" s="795" customFormat="1" ht="14.25" customHeight="1">
      <c r="B6" s="796"/>
      <c r="C6" s="797" t="s">
        <v>157</v>
      </c>
      <c r="D6" s="842" t="s">
        <v>140</v>
      </c>
      <c r="E6" s="820"/>
      <c r="F6" s="776"/>
      <c r="G6" s="842" t="s">
        <v>142</v>
      </c>
      <c r="H6" s="820"/>
      <c r="I6" s="776"/>
      <c r="J6" s="842" t="s">
        <v>144</v>
      </c>
      <c r="K6" s="820"/>
      <c r="L6" s="774"/>
      <c r="M6" s="777" t="s">
        <v>146</v>
      </c>
      <c r="N6" s="778"/>
      <c r="O6" s="774"/>
      <c r="P6" s="842" t="s">
        <v>148</v>
      </c>
      <c r="Q6" s="820"/>
      <c r="R6" s="776"/>
      <c r="S6" s="842" t="s">
        <v>150</v>
      </c>
      <c r="T6" s="820"/>
      <c r="U6" s="776"/>
      <c r="V6" s="842" t="s">
        <v>152</v>
      </c>
      <c r="W6" s="820"/>
      <c r="X6" s="776"/>
      <c r="Y6" s="798"/>
    </row>
    <row r="7" spans="2:25" s="802" customFormat="1" ht="14.25" customHeight="1">
      <c r="B7" s="799" t="s">
        <v>161</v>
      </c>
      <c r="C7" s="800" t="s">
        <v>158</v>
      </c>
      <c r="D7" s="1037" t="s">
        <v>141</v>
      </c>
      <c r="E7" s="1023"/>
      <c r="F7" s="1006"/>
      <c r="G7" s="1037" t="s">
        <v>143</v>
      </c>
      <c r="H7" s="1023"/>
      <c r="I7" s="1006"/>
      <c r="J7" s="1037" t="s">
        <v>145</v>
      </c>
      <c r="K7" s="1023"/>
      <c r="L7" s="1006"/>
      <c r="M7" s="1037" t="s">
        <v>147</v>
      </c>
      <c r="N7" s="1023"/>
      <c r="O7" s="1006"/>
      <c r="P7" s="1037" t="s">
        <v>149</v>
      </c>
      <c r="Q7" s="1023"/>
      <c r="R7" s="1006"/>
      <c r="S7" s="1037" t="s">
        <v>151</v>
      </c>
      <c r="T7" s="1023"/>
      <c r="U7" s="1006"/>
      <c r="V7" s="1037" t="s">
        <v>153</v>
      </c>
      <c r="W7" s="1023"/>
      <c r="X7" s="1006"/>
      <c r="Y7" s="801" t="s">
        <v>381</v>
      </c>
    </row>
    <row r="8" spans="2:25" s="802" customFormat="1" ht="14.25">
      <c r="B8" s="803"/>
      <c r="C8" s="804" t="s">
        <v>159</v>
      </c>
      <c r="D8" s="843" t="s">
        <v>105</v>
      </c>
      <c r="E8" s="844" t="s">
        <v>106</v>
      </c>
      <c r="F8" s="845" t="s">
        <v>107</v>
      </c>
      <c r="G8" s="843" t="s">
        <v>108</v>
      </c>
      <c r="H8" s="844" t="s">
        <v>109</v>
      </c>
      <c r="I8" s="845" t="s">
        <v>107</v>
      </c>
      <c r="J8" s="843" t="s">
        <v>108</v>
      </c>
      <c r="K8" s="844" t="s">
        <v>109</v>
      </c>
      <c r="L8" s="845" t="s">
        <v>107</v>
      </c>
      <c r="M8" s="843" t="s">
        <v>108</v>
      </c>
      <c r="N8" s="844" t="s">
        <v>109</v>
      </c>
      <c r="O8" s="845" t="s">
        <v>107</v>
      </c>
      <c r="P8" s="843" t="s">
        <v>108</v>
      </c>
      <c r="Q8" s="844" t="s">
        <v>109</v>
      </c>
      <c r="R8" s="845" t="s">
        <v>107</v>
      </c>
      <c r="S8" s="843" t="s">
        <v>108</v>
      </c>
      <c r="T8" s="844" t="s">
        <v>109</v>
      </c>
      <c r="U8" s="845" t="s">
        <v>107</v>
      </c>
      <c r="V8" s="843" t="s">
        <v>108</v>
      </c>
      <c r="W8" s="844" t="s">
        <v>109</v>
      </c>
      <c r="X8" s="845" t="s">
        <v>107</v>
      </c>
      <c r="Y8" s="805"/>
    </row>
    <row r="9" spans="2:28" s="791" customFormat="1" ht="17.25" customHeight="1">
      <c r="B9" s="846" t="s">
        <v>110</v>
      </c>
      <c r="C9" s="847">
        <v>1</v>
      </c>
      <c r="D9" s="848">
        <f>'★★★（入力）市町村別積算表①'!D63</f>
        <v>74453</v>
      </c>
      <c r="E9" s="849">
        <f>'★★★（入力）市町村別積算表①'!E63</f>
        <v>79870</v>
      </c>
      <c r="F9" s="850">
        <f>SUM(D9:E9)</f>
        <v>154323</v>
      </c>
      <c r="G9" s="848">
        <f>'★★★（入力）市町村別積算表①'!G63</f>
        <v>0</v>
      </c>
      <c r="H9" s="849">
        <f>'★★★（入力）市町村別積算表①'!H63</f>
        <v>0</v>
      </c>
      <c r="I9" s="850">
        <f>SUM(G9:H9)</f>
        <v>0</v>
      </c>
      <c r="J9" s="848">
        <f>'★★★（入力）市町村別積算表①'!J63</f>
        <v>1702</v>
      </c>
      <c r="K9" s="849">
        <f>'★★★（入力）市町村別積算表①'!K63</f>
        <v>1234</v>
      </c>
      <c r="L9" s="850">
        <f>SUM(J9:K9)</f>
        <v>2936</v>
      </c>
      <c r="M9" s="848">
        <f>'★★★（入力）市町村別積算表①'!M63</f>
        <v>0</v>
      </c>
      <c r="N9" s="849">
        <f>'★★★（入力）市町村別積算表①'!N63</f>
        <v>0</v>
      </c>
      <c r="O9" s="850">
        <f>SUM(M9:N9)</f>
        <v>0</v>
      </c>
      <c r="P9" s="848">
        <f>'★★★（入力）市町村別積算表①'!P63</f>
        <v>1890</v>
      </c>
      <c r="Q9" s="849">
        <f>'★★★（入力）市町村別積算表①'!Q63</f>
        <v>1362</v>
      </c>
      <c r="R9" s="850">
        <f>SUM(P9:Q9)</f>
        <v>3252</v>
      </c>
      <c r="S9" s="848">
        <f>'★★★（入力）市町村別積算表①'!S63</f>
        <v>35</v>
      </c>
      <c r="T9" s="849">
        <f>'★★★（入力）市町村別積算表①'!T63</f>
        <v>32</v>
      </c>
      <c r="U9" s="850">
        <f>SUM(S9:T9)</f>
        <v>67</v>
      </c>
      <c r="V9" s="848">
        <f>'★★★（入力）市町村別積算表①'!Y63</f>
        <v>74300</v>
      </c>
      <c r="W9" s="849">
        <f>'★★★（入力）市町村別積算表①'!Z63</f>
        <v>79774</v>
      </c>
      <c r="X9" s="850">
        <f>SUM(V9:W9)</f>
        <v>154074</v>
      </c>
      <c r="Y9" s="851"/>
      <c r="Z9" s="809">
        <f>SUM(D9,G9,J9,M9,S9)-P9-V9</f>
        <v>0</v>
      </c>
      <c r="AA9" s="809">
        <f>SUM(E9,H9,K9,N9,T9)-Q9-W9</f>
        <v>0</v>
      </c>
      <c r="AB9" s="809">
        <f>SUM(F9,I9,L9,O9,U9)-R9-X9</f>
        <v>0</v>
      </c>
    </row>
    <row r="10" spans="2:28" s="791" customFormat="1" ht="17.25" customHeight="1">
      <c r="B10" s="852" t="s">
        <v>101</v>
      </c>
      <c r="C10" s="853">
        <v>2</v>
      </c>
      <c r="D10" s="854">
        <f>'★★★（入力）市町村別積算表①'!D83</f>
        <v>20726</v>
      </c>
      <c r="E10" s="855">
        <f>'★★★（入力）市町村別積算表①'!E83</f>
        <v>21944</v>
      </c>
      <c r="F10" s="856">
        <f aca="true" t="shared" si="0" ref="F10:F71">SUM(D10:E10)</f>
        <v>42670</v>
      </c>
      <c r="G10" s="854">
        <f>'★★★（入力）市町村別積算表①'!G83</f>
        <v>0</v>
      </c>
      <c r="H10" s="855">
        <f>'★★★（入力）市町村別積算表①'!H83</f>
        <v>0</v>
      </c>
      <c r="I10" s="856">
        <f aca="true" t="shared" si="1" ref="I10:I71">SUM(G10:H10)</f>
        <v>0</v>
      </c>
      <c r="J10" s="854">
        <f>'★★★（入力）市町村別積算表①'!J83</f>
        <v>360</v>
      </c>
      <c r="K10" s="855">
        <f>'★★★（入力）市町村別積算表①'!K83</f>
        <v>279</v>
      </c>
      <c r="L10" s="856">
        <f aca="true" t="shared" si="2" ref="L10:L71">SUM(J10:K10)</f>
        <v>639</v>
      </c>
      <c r="M10" s="854">
        <f>'★★★（入力）市町村別積算表①'!M83</f>
        <v>0</v>
      </c>
      <c r="N10" s="855">
        <f>'★★★（入力）市町村別積算表①'!N83</f>
        <v>0</v>
      </c>
      <c r="O10" s="856">
        <f aca="true" t="shared" si="3" ref="O10:O71">SUM(M10:N10)</f>
        <v>0</v>
      </c>
      <c r="P10" s="854">
        <f>'★★★（入力）市町村別積算表①'!P83</f>
        <v>392</v>
      </c>
      <c r="Q10" s="855">
        <f>'★★★（入力）市町村別積算表①'!Q83</f>
        <v>328</v>
      </c>
      <c r="R10" s="856">
        <f aca="true" t="shared" si="4" ref="R10:R71">SUM(P10:Q10)</f>
        <v>720</v>
      </c>
      <c r="S10" s="854">
        <f>'★★★（入力）市町村別積算表①'!S83</f>
        <v>0</v>
      </c>
      <c r="T10" s="855">
        <f>'★★★（入力）市町村別積算表①'!T83</f>
        <v>1</v>
      </c>
      <c r="U10" s="856">
        <f aca="true" t="shared" si="5" ref="U10:U71">SUM(S10:T10)</f>
        <v>1</v>
      </c>
      <c r="V10" s="854">
        <f>'★★★（入力）市町村別積算表①'!Y83</f>
        <v>20694</v>
      </c>
      <c r="W10" s="855">
        <f>'★★★（入力）市町村別積算表①'!Z83</f>
        <v>21896</v>
      </c>
      <c r="X10" s="856">
        <f aca="true" t="shared" si="6" ref="X10:X71">SUM(V10:W10)</f>
        <v>42590</v>
      </c>
      <c r="Y10" s="857"/>
      <c r="Z10" s="809">
        <f aca="true" t="shared" si="7" ref="Z10:Z73">SUM(D10,G10,J10,M10,S10)-P10-V10</f>
        <v>0</v>
      </c>
      <c r="AA10" s="809">
        <f aca="true" t="shared" si="8" ref="AA10:AA73">SUM(E10,H10,K10,N10,T10)-Q10-W10</f>
        <v>0</v>
      </c>
      <c r="AB10" s="809">
        <f aca="true" t="shared" si="9" ref="AB10:AB73">SUM(F10,I10,L10,O10,U10)-R10-X10</f>
        <v>0</v>
      </c>
    </row>
    <row r="11" spans="2:28" s="791" customFormat="1" ht="17.25" customHeight="1">
      <c r="B11" s="852" t="s">
        <v>111</v>
      </c>
      <c r="C11" s="853">
        <v>1</v>
      </c>
      <c r="D11" s="854">
        <f>'★★★（入力）市町村別積算表①'!D102</f>
        <v>10224</v>
      </c>
      <c r="E11" s="855">
        <f>'★★★（入力）市町村別積算表①'!E102</f>
        <v>10987</v>
      </c>
      <c r="F11" s="856">
        <f t="shared" si="0"/>
        <v>21211</v>
      </c>
      <c r="G11" s="854">
        <f>'★★★（入力）市町村別積算表①'!G102</f>
        <v>0</v>
      </c>
      <c r="H11" s="855">
        <f>'★★★（入力）市町村別積算表①'!H102</f>
        <v>0</v>
      </c>
      <c r="I11" s="856">
        <f t="shared" si="1"/>
        <v>0</v>
      </c>
      <c r="J11" s="854">
        <f>'★★★（入力）市町村別積算表①'!J102</f>
        <v>119</v>
      </c>
      <c r="K11" s="855">
        <f>'★★★（入力）市町村別積算表①'!K102</f>
        <v>119</v>
      </c>
      <c r="L11" s="856">
        <f t="shared" si="2"/>
        <v>238</v>
      </c>
      <c r="M11" s="854">
        <f>'★★★（入力）市町村別積算表①'!M102</f>
        <v>0</v>
      </c>
      <c r="N11" s="855">
        <f>'★★★（入力）市町村別積算表①'!N102</f>
        <v>0</v>
      </c>
      <c r="O11" s="856">
        <f t="shared" si="3"/>
        <v>0</v>
      </c>
      <c r="P11" s="854">
        <f>'★★★（入力）市町村別積算表①'!P102</f>
        <v>121</v>
      </c>
      <c r="Q11" s="855">
        <f>'★★★（入力）市町村別積算表①'!Q102</f>
        <v>119</v>
      </c>
      <c r="R11" s="856">
        <f t="shared" si="4"/>
        <v>240</v>
      </c>
      <c r="S11" s="854">
        <f>'★★★（入力）市町村別積算表①'!S102</f>
        <v>6</v>
      </c>
      <c r="T11" s="855">
        <f>'★★★（入力）市町村別積算表①'!T102</f>
        <v>2</v>
      </c>
      <c r="U11" s="856">
        <f t="shared" si="5"/>
        <v>8</v>
      </c>
      <c r="V11" s="854">
        <f>'★★★（入力）市町村別積算表①'!Y102</f>
        <v>10228</v>
      </c>
      <c r="W11" s="855">
        <f>'★★★（入力）市町村別積算表①'!Z102</f>
        <v>10989</v>
      </c>
      <c r="X11" s="856">
        <f t="shared" si="6"/>
        <v>21217</v>
      </c>
      <c r="Y11" s="857"/>
      <c r="Z11" s="809">
        <f t="shared" si="7"/>
        <v>0</v>
      </c>
      <c r="AA11" s="809">
        <f t="shared" si="8"/>
        <v>0</v>
      </c>
      <c r="AB11" s="809">
        <f t="shared" si="9"/>
        <v>0</v>
      </c>
    </row>
    <row r="12" spans="2:28" s="791" customFormat="1" ht="17.25" customHeight="1">
      <c r="B12" s="852" t="s">
        <v>112</v>
      </c>
      <c r="C12" s="853">
        <v>2</v>
      </c>
      <c r="D12" s="854">
        <f>'★★★（入力）市町村別積算表①'!D121</f>
        <v>12909</v>
      </c>
      <c r="E12" s="855">
        <f>'★★★（入力）市町村別積算表①'!E121</f>
        <v>13565</v>
      </c>
      <c r="F12" s="856">
        <f t="shared" si="0"/>
        <v>26474</v>
      </c>
      <c r="G12" s="854">
        <f>'★★★（入力）市町村別積算表①'!G121</f>
        <v>0</v>
      </c>
      <c r="H12" s="855">
        <f>'★★★（入力）市町村別積算表①'!H121</f>
        <v>0</v>
      </c>
      <c r="I12" s="856">
        <f t="shared" si="1"/>
        <v>0</v>
      </c>
      <c r="J12" s="854">
        <f>'★★★（入力）市町村別積算表①'!J121</f>
        <v>227</v>
      </c>
      <c r="K12" s="855">
        <f>'★★★（入力）市町村別積算表①'!K121</f>
        <v>187</v>
      </c>
      <c r="L12" s="856">
        <f t="shared" si="2"/>
        <v>414</v>
      </c>
      <c r="M12" s="854">
        <f>'★★★（入力）市町村別積算表①'!M121</f>
        <v>0</v>
      </c>
      <c r="N12" s="855">
        <f>'★★★（入力）市町村別積算表①'!N121</f>
        <v>0</v>
      </c>
      <c r="O12" s="856">
        <f t="shared" si="3"/>
        <v>0</v>
      </c>
      <c r="P12" s="854">
        <f>'★★★（入力）市町村別積算表①'!P121</f>
        <v>314</v>
      </c>
      <c r="Q12" s="855">
        <f>'★★★（入力）市町村別積算表①'!Q121</f>
        <v>272</v>
      </c>
      <c r="R12" s="856">
        <f t="shared" si="4"/>
        <v>586</v>
      </c>
      <c r="S12" s="854">
        <f>'★★★（入力）市町村別積算表①'!S121</f>
        <v>2</v>
      </c>
      <c r="T12" s="855">
        <f>'★★★（入力）市町村別積算表①'!T121</f>
        <v>1</v>
      </c>
      <c r="U12" s="856">
        <f t="shared" si="5"/>
        <v>3</v>
      </c>
      <c r="V12" s="854">
        <f>'★★★（入力）市町村別積算表①'!Y121</f>
        <v>12824</v>
      </c>
      <c r="W12" s="855">
        <f>'★★★（入力）市町村別積算表①'!Z121</f>
        <v>13481</v>
      </c>
      <c r="X12" s="856">
        <f t="shared" si="6"/>
        <v>26305</v>
      </c>
      <c r="Y12" s="857"/>
      <c r="Z12" s="809">
        <f t="shared" si="7"/>
        <v>0</v>
      </c>
      <c r="AA12" s="809">
        <f t="shared" si="8"/>
        <v>0</v>
      </c>
      <c r="AB12" s="809">
        <f t="shared" si="9"/>
        <v>0</v>
      </c>
    </row>
    <row r="13" spans="2:28" s="791" customFormat="1" ht="17.25" customHeight="1">
      <c r="B13" s="852" t="s">
        <v>113</v>
      </c>
      <c r="C13" s="853">
        <v>1</v>
      </c>
      <c r="D13" s="854">
        <f>'★★★（入力）市町村別積算表①'!D144</f>
        <v>12177</v>
      </c>
      <c r="E13" s="855">
        <f>'★★★（入力）市町村別積算表①'!E144</f>
        <v>13460</v>
      </c>
      <c r="F13" s="856">
        <f t="shared" si="0"/>
        <v>25637</v>
      </c>
      <c r="G13" s="854">
        <f>'★★★（入力）市町村別積算表①'!G144</f>
        <v>0</v>
      </c>
      <c r="H13" s="855">
        <f>'★★★（入力）市町村別積算表①'!H144</f>
        <v>0</v>
      </c>
      <c r="I13" s="856">
        <f t="shared" si="1"/>
        <v>0</v>
      </c>
      <c r="J13" s="854">
        <f>'★★★（入力）市町村別積算表①'!J144</f>
        <v>171</v>
      </c>
      <c r="K13" s="855">
        <f>'★★★（入力）市町村別積算表①'!K144</f>
        <v>192</v>
      </c>
      <c r="L13" s="856">
        <f t="shared" si="2"/>
        <v>363</v>
      </c>
      <c r="M13" s="854">
        <f>'★★★（入力）市町村別積算表①'!M144</f>
        <v>0</v>
      </c>
      <c r="N13" s="855">
        <f>'★★★（入力）市町村別積算表①'!N144</f>
        <v>0</v>
      </c>
      <c r="O13" s="856">
        <f t="shared" si="3"/>
        <v>0</v>
      </c>
      <c r="P13" s="854">
        <f>'★★★（入力）市町村別積算表①'!P144</f>
        <v>170</v>
      </c>
      <c r="Q13" s="855">
        <f>'★★★（入力）市町村別積算表①'!Q144</f>
        <v>168</v>
      </c>
      <c r="R13" s="856">
        <f t="shared" si="4"/>
        <v>338</v>
      </c>
      <c r="S13" s="854">
        <f>'★★★（入力）市町村別積算表①'!S144</f>
        <v>5</v>
      </c>
      <c r="T13" s="855">
        <f>'★★★（入力）市町村別積算表①'!T144</f>
        <v>3</v>
      </c>
      <c r="U13" s="856">
        <f t="shared" si="5"/>
        <v>8</v>
      </c>
      <c r="V13" s="854">
        <f>'★★★（入力）市町村別積算表①'!Y144</f>
        <v>12185</v>
      </c>
      <c r="W13" s="855">
        <f>'★★★（入力）市町村別積算表①'!Z144</f>
        <v>13494</v>
      </c>
      <c r="X13" s="856">
        <f t="shared" si="6"/>
        <v>25679</v>
      </c>
      <c r="Y13" s="857"/>
      <c r="Z13" s="809">
        <f t="shared" si="7"/>
        <v>-2</v>
      </c>
      <c r="AA13" s="809">
        <f t="shared" si="8"/>
        <v>-7</v>
      </c>
      <c r="AB13" s="809">
        <f t="shared" si="9"/>
        <v>-9</v>
      </c>
    </row>
    <row r="14" spans="2:28" s="791" customFormat="1" ht="17.25" customHeight="1">
      <c r="B14" s="852" t="s">
        <v>114</v>
      </c>
      <c r="C14" s="853">
        <v>2</v>
      </c>
      <c r="D14" s="854">
        <f>'★★★（入力）市町村別積算表①'!D180</f>
        <v>12423</v>
      </c>
      <c r="E14" s="855">
        <f>'★★★（入力）市町村別積算表①'!E180</f>
        <v>13323</v>
      </c>
      <c r="F14" s="856">
        <f t="shared" si="0"/>
        <v>25746</v>
      </c>
      <c r="G14" s="854">
        <f>'★★★（入力）市町村別積算表①'!G180</f>
        <v>0</v>
      </c>
      <c r="H14" s="855">
        <f>'★★★（入力）市町村別積算表①'!H180</f>
        <v>0</v>
      </c>
      <c r="I14" s="856">
        <f t="shared" si="1"/>
        <v>0</v>
      </c>
      <c r="J14" s="854">
        <f>'★★★（入力）市町村別積算表①'!J180</f>
        <v>163</v>
      </c>
      <c r="K14" s="855">
        <f>'★★★（入力）市町村別積算表①'!K180</f>
        <v>140</v>
      </c>
      <c r="L14" s="856">
        <f t="shared" si="2"/>
        <v>303</v>
      </c>
      <c r="M14" s="854">
        <f>'★★★（入力）市町村別積算表①'!M180</f>
        <v>0</v>
      </c>
      <c r="N14" s="855">
        <f>'★★★（入力）市町村別積算表①'!N180</f>
        <v>0</v>
      </c>
      <c r="O14" s="856">
        <f t="shared" si="3"/>
        <v>0</v>
      </c>
      <c r="P14" s="854">
        <f>'★★★（入力）市町村別積算表①'!P180</f>
        <v>185</v>
      </c>
      <c r="Q14" s="855">
        <f>'★★★（入力）市町村別積算表①'!Q180</f>
        <v>190</v>
      </c>
      <c r="R14" s="856">
        <f t="shared" si="4"/>
        <v>375</v>
      </c>
      <c r="S14" s="854">
        <f>'★★★（入力）市町村別積算表①'!S180</f>
        <v>3</v>
      </c>
      <c r="T14" s="855">
        <f>'★★★（入力）市町村別積算表①'!T180</f>
        <v>5</v>
      </c>
      <c r="U14" s="856">
        <f t="shared" si="5"/>
        <v>8</v>
      </c>
      <c r="V14" s="854">
        <f>'★★★（入力）市町村別積算表①'!Y180</f>
        <v>12404</v>
      </c>
      <c r="W14" s="855">
        <f>'★★★（入力）市町村別積算表①'!Z180</f>
        <v>13278</v>
      </c>
      <c r="X14" s="856">
        <f t="shared" si="6"/>
        <v>25682</v>
      </c>
      <c r="Y14" s="857"/>
      <c r="Z14" s="809">
        <f t="shared" si="7"/>
        <v>0</v>
      </c>
      <c r="AA14" s="809">
        <f t="shared" si="8"/>
        <v>0</v>
      </c>
      <c r="AB14" s="809">
        <f t="shared" si="9"/>
        <v>0</v>
      </c>
    </row>
    <row r="15" spans="2:28" s="791" customFormat="1" ht="17.25" customHeight="1">
      <c r="B15" s="852" t="s">
        <v>115</v>
      </c>
      <c r="C15" s="853">
        <v>3</v>
      </c>
      <c r="D15" s="854">
        <f>'★★★（入力）市町村別積算表①'!D203</f>
        <v>12508</v>
      </c>
      <c r="E15" s="855">
        <f>'★★★（入力）市町村別積算表①'!E203</f>
        <v>12874</v>
      </c>
      <c r="F15" s="856">
        <f t="shared" si="0"/>
        <v>25382</v>
      </c>
      <c r="G15" s="854">
        <f>'★★★（入力）市町村別積算表①'!G203</f>
        <v>0</v>
      </c>
      <c r="H15" s="855">
        <f>'★★★（入力）市町村別積算表①'!H203</f>
        <v>0</v>
      </c>
      <c r="I15" s="856">
        <f t="shared" si="1"/>
        <v>0</v>
      </c>
      <c r="J15" s="854">
        <f>'★★★（入力）市町村別積算表①'!J203</f>
        <v>233</v>
      </c>
      <c r="K15" s="855">
        <f>'★★★（入力）市町村別積算表①'!K203</f>
        <v>206</v>
      </c>
      <c r="L15" s="856">
        <f t="shared" si="2"/>
        <v>439</v>
      </c>
      <c r="M15" s="854">
        <f>'★★★（入力）市町村別積算表①'!M203</f>
        <v>0</v>
      </c>
      <c r="N15" s="855">
        <f>'★★★（入力）市町村別積算表①'!N203</f>
        <v>0</v>
      </c>
      <c r="O15" s="856">
        <f t="shared" si="3"/>
        <v>0</v>
      </c>
      <c r="P15" s="854">
        <f>'★★★（入力）市町村別積算表①'!P203</f>
        <v>201</v>
      </c>
      <c r="Q15" s="855">
        <f>'★★★（入力）市町村別積算表①'!Q203</f>
        <v>167</v>
      </c>
      <c r="R15" s="856">
        <f t="shared" si="4"/>
        <v>368</v>
      </c>
      <c r="S15" s="854">
        <f>'★★★（入力）市町村別積算表①'!S203</f>
        <v>7</v>
      </c>
      <c r="T15" s="855">
        <f>'★★★（入力）市町村別積算表①'!T203</f>
        <v>5</v>
      </c>
      <c r="U15" s="856">
        <f t="shared" si="5"/>
        <v>12</v>
      </c>
      <c r="V15" s="854">
        <f>'★★★（入力）市町村別積算表①'!Y203</f>
        <v>12545</v>
      </c>
      <c r="W15" s="855">
        <f>'★★★（入力）市町村別積算表①'!Z203</f>
        <v>12920</v>
      </c>
      <c r="X15" s="856">
        <f t="shared" si="6"/>
        <v>25465</v>
      </c>
      <c r="Y15" s="857"/>
      <c r="Z15" s="809">
        <f t="shared" si="7"/>
        <v>2</v>
      </c>
      <c r="AA15" s="809">
        <f t="shared" si="8"/>
        <v>-2</v>
      </c>
      <c r="AB15" s="809">
        <f t="shared" si="9"/>
        <v>0</v>
      </c>
    </row>
    <row r="16" spans="2:28" s="791" customFormat="1" ht="17.25" customHeight="1">
      <c r="B16" s="852" t="s">
        <v>433</v>
      </c>
      <c r="C16" s="853">
        <v>3</v>
      </c>
      <c r="D16" s="854">
        <f>SUM(D17:D22)</f>
        <v>27587</v>
      </c>
      <c r="E16" s="855">
        <f aca="true" t="shared" si="10" ref="E16:X16">SUM(E17:E22)</f>
        <v>28861</v>
      </c>
      <c r="F16" s="856">
        <f t="shared" si="10"/>
        <v>56448</v>
      </c>
      <c r="G16" s="854">
        <f t="shared" si="10"/>
        <v>0</v>
      </c>
      <c r="H16" s="855">
        <f t="shared" si="10"/>
        <v>0</v>
      </c>
      <c r="I16" s="856">
        <f t="shared" si="10"/>
        <v>0</v>
      </c>
      <c r="J16" s="854">
        <f t="shared" si="10"/>
        <v>467</v>
      </c>
      <c r="K16" s="855">
        <f t="shared" si="10"/>
        <v>412</v>
      </c>
      <c r="L16" s="856">
        <f t="shared" si="10"/>
        <v>879</v>
      </c>
      <c r="M16" s="854">
        <f t="shared" si="10"/>
        <v>0</v>
      </c>
      <c r="N16" s="855">
        <f t="shared" si="10"/>
        <v>0</v>
      </c>
      <c r="O16" s="856">
        <f t="shared" si="10"/>
        <v>0</v>
      </c>
      <c r="P16" s="854">
        <f t="shared" si="10"/>
        <v>352</v>
      </c>
      <c r="Q16" s="855">
        <f t="shared" si="10"/>
        <v>318</v>
      </c>
      <c r="R16" s="856">
        <f t="shared" si="10"/>
        <v>670</v>
      </c>
      <c r="S16" s="854">
        <f t="shared" si="10"/>
        <v>7</v>
      </c>
      <c r="T16" s="855">
        <f t="shared" si="10"/>
        <v>8</v>
      </c>
      <c r="U16" s="856">
        <f t="shared" si="10"/>
        <v>15</v>
      </c>
      <c r="V16" s="854">
        <f t="shared" si="10"/>
        <v>27709</v>
      </c>
      <c r="W16" s="855">
        <f t="shared" si="10"/>
        <v>28963</v>
      </c>
      <c r="X16" s="856">
        <f t="shared" si="10"/>
        <v>56672</v>
      </c>
      <c r="Y16" s="857"/>
      <c r="Z16" s="809">
        <f t="shared" si="7"/>
        <v>0</v>
      </c>
      <c r="AA16" s="809">
        <f t="shared" si="8"/>
        <v>0</v>
      </c>
      <c r="AB16" s="809">
        <f t="shared" si="9"/>
        <v>0</v>
      </c>
    </row>
    <row r="17" spans="2:28" s="864" customFormat="1" ht="17.25" customHeight="1" hidden="1">
      <c r="B17" s="858" t="s">
        <v>434</v>
      </c>
      <c r="C17" s="859">
        <v>3</v>
      </c>
      <c r="D17" s="860">
        <f>SUM('★★★（入力）市町村別積算表①'!D204:D209)</f>
        <v>2764</v>
      </c>
      <c r="E17" s="861">
        <f>SUM('★★★（入力）市町村別積算表①'!E204:E209)</f>
        <v>2882</v>
      </c>
      <c r="F17" s="862">
        <f t="shared" si="0"/>
        <v>5646</v>
      </c>
      <c r="G17" s="860">
        <f>SUM('★★★（入力）市町村別積算表①'!G204:G209)</f>
        <v>0</v>
      </c>
      <c r="H17" s="861">
        <f>SUM('★★★（入力）市町村別積算表①'!H204:H209)</f>
        <v>0</v>
      </c>
      <c r="I17" s="862">
        <f t="shared" si="1"/>
        <v>0</v>
      </c>
      <c r="J17" s="860">
        <f>SUM('★★★（入力）市町村別積算表①'!J204:J209)</f>
        <v>42</v>
      </c>
      <c r="K17" s="861">
        <f>SUM('★★★（入力）市町村別積算表①'!K204:K209)</f>
        <v>42</v>
      </c>
      <c r="L17" s="862">
        <f t="shared" si="2"/>
        <v>84</v>
      </c>
      <c r="M17" s="860">
        <f>SUM('★★★（入力）市町村別積算表①'!M204:M209)</f>
        <v>0</v>
      </c>
      <c r="N17" s="861">
        <f>SUM('★★★（入力）市町村別積算表①'!N204:N209)</f>
        <v>0</v>
      </c>
      <c r="O17" s="862">
        <f t="shared" si="3"/>
        <v>0</v>
      </c>
      <c r="P17" s="860">
        <f>SUM('★★★（入力）市町村別積算表①'!P204:P209)</f>
        <v>37</v>
      </c>
      <c r="Q17" s="861">
        <f>SUM('★★★（入力）市町村別積算表①'!Q204:Q209)</f>
        <v>37</v>
      </c>
      <c r="R17" s="862">
        <f t="shared" si="4"/>
        <v>74</v>
      </c>
      <c r="S17" s="860">
        <f>SUM('★★★（入力）市町村別積算表①'!S204:S209)</f>
        <v>0</v>
      </c>
      <c r="T17" s="861">
        <f>SUM('★★★（入力）市町村別積算表①'!T204:T209)</f>
        <v>3</v>
      </c>
      <c r="U17" s="862">
        <f t="shared" si="5"/>
        <v>3</v>
      </c>
      <c r="V17" s="860">
        <f>SUM('★★★（入力）市町村別積算表①'!Y204:Y209)</f>
        <v>2774</v>
      </c>
      <c r="W17" s="861">
        <f>SUM('★★★（入力）市町村別積算表①'!Z204:Z209)</f>
        <v>2897</v>
      </c>
      <c r="X17" s="862">
        <f t="shared" si="6"/>
        <v>5671</v>
      </c>
      <c r="Y17" s="863"/>
      <c r="Z17" s="809">
        <f t="shared" si="7"/>
        <v>-5</v>
      </c>
      <c r="AA17" s="809">
        <f t="shared" si="8"/>
        <v>-7</v>
      </c>
      <c r="AB17" s="809">
        <f t="shared" si="9"/>
        <v>-12</v>
      </c>
    </row>
    <row r="18" spans="2:28" s="864" customFormat="1" ht="17.25" customHeight="1" hidden="1">
      <c r="B18" s="858" t="s">
        <v>436</v>
      </c>
      <c r="C18" s="859">
        <v>3</v>
      </c>
      <c r="D18" s="860">
        <f>SUM('★★★（入力）市町村別積算表①'!D210:D219)</f>
        <v>7568</v>
      </c>
      <c r="E18" s="861">
        <f>SUM('★★★（入力）市町村別積算表①'!E210:E219)</f>
        <v>8017</v>
      </c>
      <c r="F18" s="862">
        <f t="shared" si="0"/>
        <v>15585</v>
      </c>
      <c r="G18" s="860">
        <f>SUM('★★★（入力）市町村別積算表①'!G210:G219)</f>
        <v>0</v>
      </c>
      <c r="H18" s="861">
        <f>SUM('★★★（入力）市町村別積算表①'!H210:H219)</f>
        <v>0</v>
      </c>
      <c r="I18" s="862">
        <f t="shared" si="1"/>
        <v>0</v>
      </c>
      <c r="J18" s="860">
        <f>SUM('★★★（入力）市町村別積算表①'!J210:J219)</f>
        <v>131</v>
      </c>
      <c r="K18" s="861">
        <f>SUM('★★★（入力）市町村別積算表①'!K210:K219)</f>
        <v>108</v>
      </c>
      <c r="L18" s="862">
        <f t="shared" si="2"/>
        <v>239</v>
      </c>
      <c r="M18" s="860">
        <f>SUM('★★★（入力）市町村別積算表①'!M210:M219)</f>
        <v>0</v>
      </c>
      <c r="N18" s="861">
        <f>SUM('★★★（入力）市町村別積算表①'!N210:N219)</f>
        <v>0</v>
      </c>
      <c r="O18" s="862">
        <f t="shared" si="3"/>
        <v>0</v>
      </c>
      <c r="P18" s="860">
        <f>SUM('★★★（入力）市町村別積算表①'!P210:P219)</f>
        <v>97</v>
      </c>
      <c r="Q18" s="861">
        <f>SUM('★★★（入力）市町村別積算表①'!Q210:Q219)</f>
        <v>115</v>
      </c>
      <c r="R18" s="862">
        <f t="shared" si="4"/>
        <v>212</v>
      </c>
      <c r="S18" s="860">
        <f>SUM('★★★（入力）市町村別積算表①'!S210:S219)</f>
        <v>4</v>
      </c>
      <c r="T18" s="861">
        <f>SUM('★★★（入力）市町村別積算表①'!T210:T219)</f>
        <v>3</v>
      </c>
      <c r="U18" s="862">
        <f t="shared" si="5"/>
        <v>7</v>
      </c>
      <c r="V18" s="860">
        <f>SUM('★★★（入力）市町村別積算表①'!Y210:Y219)</f>
        <v>7604</v>
      </c>
      <c r="W18" s="861">
        <f>SUM('★★★（入力）市町村別積算表①'!Z210:Z219)</f>
        <v>8014</v>
      </c>
      <c r="X18" s="862">
        <f t="shared" si="6"/>
        <v>15618</v>
      </c>
      <c r="Y18" s="863"/>
      <c r="Z18" s="809">
        <f t="shared" si="7"/>
        <v>2</v>
      </c>
      <c r="AA18" s="809">
        <f t="shared" si="8"/>
        <v>-1</v>
      </c>
      <c r="AB18" s="809">
        <f t="shared" si="9"/>
        <v>1</v>
      </c>
    </row>
    <row r="19" spans="2:28" s="864" customFormat="1" ht="17.25" customHeight="1" hidden="1">
      <c r="B19" s="858" t="s">
        <v>435</v>
      </c>
      <c r="C19" s="859">
        <v>3</v>
      </c>
      <c r="D19" s="860">
        <f>SUM('★★★（入力）市町村別積算表①'!D220)</f>
        <v>197</v>
      </c>
      <c r="E19" s="861">
        <f>SUM('★★★（入力）市町村別積算表①'!E220)</f>
        <v>195</v>
      </c>
      <c r="F19" s="862">
        <f t="shared" si="0"/>
        <v>392</v>
      </c>
      <c r="G19" s="860">
        <f>SUM('★★★（入力）市町村別積算表①'!G220)</f>
        <v>0</v>
      </c>
      <c r="H19" s="861">
        <f>SUM('★★★（入力）市町村別積算表①'!H220)</f>
        <v>0</v>
      </c>
      <c r="I19" s="862">
        <f t="shared" si="1"/>
        <v>0</v>
      </c>
      <c r="J19" s="860">
        <f>SUM('★★★（入力）市町村別積算表①'!J220)</f>
        <v>3</v>
      </c>
      <c r="K19" s="861">
        <f>SUM('★★★（入力）市町村別積算表①'!K220)</f>
        <v>2</v>
      </c>
      <c r="L19" s="862">
        <f t="shared" si="2"/>
        <v>5</v>
      </c>
      <c r="M19" s="860">
        <f>SUM('★★★（入力）市町村別積算表①'!M220)</f>
        <v>0</v>
      </c>
      <c r="N19" s="861">
        <f>SUM('★★★（入力）市町村別積算表①'!N220)</f>
        <v>0</v>
      </c>
      <c r="O19" s="862">
        <f t="shared" si="3"/>
        <v>0</v>
      </c>
      <c r="P19" s="860">
        <f>SUM('★★★（入力）市町村別積算表①'!P220)</f>
        <v>4</v>
      </c>
      <c r="Q19" s="861">
        <f>SUM('★★★（入力）市町村別積算表①'!Q220)</f>
        <v>1</v>
      </c>
      <c r="R19" s="862">
        <f t="shared" si="4"/>
        <v>5</v>
      </c>
      <c r="S19" s="860">
        <f>SUM('★★★（入力）市町村別積算表①'!S220)</f>
        <v>0</v>
      </c>
      <c r="T19" s="861">
        <f>SUM('★★★（入力）市町村別積算表①'!T220)</f>
        <v>0</v>
      </c>
      <c r="U19" s="862">
        <f t="shared" si="5"/>
        <v>0</v>
      </c>
      <c r="V19" s="860">
        <f>SUM('★★★（入力）市町村別積算表①'!Y220)</f>
        <v>194</v>
      </c>
      <c r="W19" s="861">
        <f>SUM('★★★（入力）市町村別積算表①'!Z220)</f>
        <v>194</v>
      </c>
      <c r="X19" s="862">
        <f t="shared" si="6"/>
        <v>388</v>
      </c>
      <c r="Y19" s="863"/>
      <c r="Z19" s="809">
        <f t="shared" si="7"/>
        <v>2</v>
      </c>
      <c r="AA19" s="809">
        <f t="shared" si="8"/>
        <v>2</v>
      </c>
      <c r="AB19" s="809">
        <f t="shared" si="9"/>
        <v>4</v>
      </c>
    </row>
    <row r="20" spans="2:28" s="864" customFormat="1" ht="17.25" customHeight="1" hidden="1">
      <c r="B20" s="858" t="s">
        <v>437</v>
      </c>
      <c r="C20" s="859">
        <v>3</v>
      </c>
      <c r="D20" s="860">
        <f>SUM('★★★（入力）市町村別積算表①'!D221:D226)</f>
        <v>4491</v>
      </c>
      <c r="E20" s="861">
        <f>SUM('★★★（入力）市町村別積算表①'!E221:E226)</f>
        <v>4650</v>
      </c>
      <c r="F20" s="862">
        <f t="shared" si="0"/>
        <v>9141</v>
      </c>
      <c r="G20" s="860">
        <f>SUM('★★★（入力）市町村別積算表①'!G221:G226)</f>
        <v>0</v>
      </c>
      <c r="H20" s="861">
        <f>SUM('★★★（入力）市町村別積算表①'!H221:H226)</f>
        <v>0</v>
      </c>
      <c r="I20" s="862">
        <f t="shared" si="1"/>
        <v>0</v>
      </c>
      <c r="J20" s="860">
        <f>SUM('★★★（入力）市町村別積算表①'!J221:J226)</f>
        <v>81</v>
      </c>
      <c r="K20" s="861">
        <f>SUM('★★★（入力）市町村別積算表①'!K221:K226)</f>
        <v>73</v>
      </c>
      <c r="L20" s="862">
        <f t="shared" si="2"/>
        <v>154</v>
      </c>
      <c r="M20" s="860">
        <f>SUM('★★★（入力）市町村別積算表①'!M221:M226)</f>
        <v>0</v>
      </c>
      <c r="N20" s="861">
        <f>SUM('★★★（入力）市町村別積算表①'!N221:N226)</f>
        <v>0</v>
      </c>
      <c r="O20" s="862">
        <f t="shared" si="3"/>
        <v>0</v>
      </c>
      <c r="P20" s="860">
        <f>SUM('★★★（入力）市町村別積算表①'!P221:P226)</f>
        <v>57</v>
      </c>
      <c r="Q20" s="861">
        <f>SUM('★★★（入力）市町村別積算表①'!Q221:Q226)</f>
        <v>44</v>
      </c>
      <c r="R20" s="862">
        <f t="shared" si="4"/>
        <v>101</v>
      </c>
      <c r="S20" s="860">
        <f>SUM('★★★（入力）市町村別積算表①'!S221:S226)</f>
        <v>1</v>
      </c>
      <c r="T20" s="861">
        <f>SUM('★★★（入力）市町村別積算表①'!T221:T226)</f>
        <v>2</v>
      </c>
      <c r="U20" s="862">
        <f t="shared" si="5"/>
        <v>3</v>
      </c>
      <c r="V20" s="860">
        <f>SUM('★★★（入力）市町村別積算表①'!Y221:Y226)</f>
        <v>4518</v>
      </c>
      <c r="W20" s="861">
        <f>SUM('★★★（入力）市町村別積算表①'!Z221:Z226)</f>
        <v>4677</v>
      </c>
      <c r="X20" s="862">
        <f t="shared" si="6"/>
        <v>9195</v>
      </c>
      <c r="Y20" s="863"/>
      <c r="Z20" s="809">
        <f t="shared" si="7"/>
        <v>-2</v>
      </c>
      <c r="AA20" s="809">
        <f t="shared" si="8"/>
        <v>4</v>
      </c>
      <c r="AB20" s="809">
        <f t="shared" si="9"/>
        <v>2</v>
      </c>
    </row>
    <row r="21" spans="2:28" s="864" customFormat="1" ht="17.25" customHeight="1" hidden="1">
      <c r="B21" s="858" t="s">
        <v>438</v>
      </c>
      <c r="C21" s="859">
        <v>3</v>
      </c>
      <c r="D21" s="860">
        <f>SUM('★★★（入力）市町村別積算表①'!D227:D239)</f>
        <v>7416</v>
      </c>
      <c r="E21" s="861">
        <f>SUM('★★★（入力）市町村別積算表①'!E227:E239)</f>
        <v>7918</v>
      </c>
      <c r="F21" s="862">
        <f t="shared" si="0"/>
        <v>15334</v>
      </c>
      <c r="G21" s="860">
        <f>SUM('★★★（入力）市町村別積算表①'!G227:G239)</f>
        <v>0</v>
      </c>
      <c r="H21" s="861">
        <f>SUM('★★★（入力）市町村別積算表①'!H227:H239)</f>
        <v>0</v>
      </c>
      <c r="I21" s="862">
        <f t="shared" si="1"/>
        <v>0</v>
      </c>
      <c r="J21" s="860">
        <f>SUM('★★★（入力）市町村別積算表①'!J227:J239)</f>
        <v>125</v>
      </c>
      <c r="K21" s="861">
        <f>SUM('★★★（入力）市町村別積算表①'!K227:K239)</f>
        <v>117</v>
      </c>
      <c r="L21" s="862">
        <f t="shared" si="2"/>
        <v>242</v>
      </c>
      <c r="M21" s="860">
        <f>SUM('★★★（入力）市町村別積算表①'!M227:M239)</f>
        <v>0</v>
      </c>
      <c r="N21" s="861">
        <f>SUM('★★★（入力）市町村別積算表①'!N227:N239)</f>
        <v>0</v>
      </c>
      <c r="O21" s="862">
        <f t="shared" si="3"/>
        <v>0</v>
      </c>
      <c r="P21" s="860">
        <f>SUM('★★★（入力）市町村別積算表①'!P227:P239)</f>
        <v>90</v>
      </c>
      <c r="Q21" s="861">
        <f>SUM('★★★（入力）市町村別積算表①'!Q227:Q239)</f>
        <v>62</v>
      </c>
      <c r="R21" s="862">
        <f t="shared" si="4"/>
        <v>152</v>
      </c>
      <c r="S21" s="860">
        <f>SUM('★★★（入力）市町村別積算表①'!S227:S239)</f>
        <v>0</v>
      </c>
      <c r="T21" s="861">
        <f>SUM('★★★（入力）市町村別積算表①'!T227:T239)</f>
        <v>0</v>
      </c>
      <c r="U21" s="862">
        <f t="shared" si="5"/>
        <v>0</v>
      </c>
      <c r="V21" s="860">
        <f>SUM('★★★（入力）市町村別積算表①'!Y227:Y239)</f>
        <v>7441</v>
      </c>
      <c r="W21" s="861">
        <f>SUM('★★★（入力）市町村別積算表①'!Z227:Z239)</f>
        <v>7957</v>
      </c>
      <c r="X21" s="862">
        <f t="shared" si="6"/>
        <v>15398</v>
      </c>
      <c r="Y21" s="863"/>
      <c r="Z21" s="809">
        <f t="shared" si="7"/>
        <v>10</v>
      </c>
      <c r="AA21" s="809">
        <f t="shared" si="8"/>
        <v>16</v>
      </c>
      <c r="AB21" s="809">
        <f t="shared" si="9"/>
        <v>26</v>
      </c>
    </row>
    <row r="22" spans="2:28" s="864" customFormat="1" ht="17.25" customHeight="1" hidden="1">
      <c r="B22" s="865" t="s">
        <v>439</v>
      </c>
      <c r="C22" s="866">
        <v>3</v>
      </c>
      <c r="D22" s="867">
        <f>SUM('★★★（入力）市町村別積算表①'!D240:D247)</f>
        <v>5151</v>
      </c>
      <c r="E22" s="868">
        <f>SUM('★★★（入力）市町村別積算表①'!E240:E247)</f>
        <v>5199</v>
      </c>
      <c r="F22" s="869">
        <f t="shared" si="0"/>
        <v>10350</v>
      </c>
      <c r="G22" s="867">
        <f>SUM('★★★（入力）市町村別積算表①'!G240:G247)</f>
        <v>0</v>
      </c>
      <c r="H22" s="868">
        <f>SUM('★★★（入力）市町村別積算表①'!H240:H247)</f>
        <v>0</v>
      </c>
      <c r="I22" s="869">
        <f t="shared" si="1"/>
        <v>0</v>
      </c>
      <c r="J22" s="867">
        <f>SUM('★★★（入力）市町村別積算表①'!J240:J247)</f>
        <v>85</v>
      </c>
      <c r="K22" s="868">
        <f>SUM('★★★（入力）市町村別積算表①'!K240:K247)</f>
        <v>70</v>
      </c>
      <c r="L22" s="869">
        <f t="shared" si="2"/>
        <v>155</v>
      </c>
      <c r="M22" s="867">
        <f>SUM('★★★（入力）市町村別積算表①'!M240:M247)</f>
        <v>0</v>
      </c>
      <c r="N22" s="868">
        <f>SUM('★★★（入力）市町村別積算表①'!N240:N247)</f>
        <v>0</v>
      </c>
      <c r="O22" s="869">
        <f t="shared" si="3"/>
        <v>0</v>
      </c>
      <c r="P22" s="867">
        <f>SUM('★★★（入力）市町村別積算表①'!P240:P247)</f>
        <v>67</v>
      </c>
      <c r="Q22" s="868">
        <f>SUM('★★★（入力）市町村別積算表①'!Q240:Q247)</f>
        <v>59</v>
      </c>
      <c r="R22" s="869">
        <f t="shared" si="4"/>
        <v>126</v>
      </c>
      <c r="S22" s="867">
        <f>SUM('★★★（入力）市町村別積算表①'!S240:S247)</f>
        <v>2</v>
      </c>
      <c r="T22" s="868">
        <f>SUM('★★★（入力）市町村別積算表①'!T240:T247)</f>
        <v>0</v>
      </c>
      <c r="U22" s="869">
        <f t="shared" si="5"/>
        <v>2</v>
      </c>
      <c r="V22" s="867">
        <f>SUM('★★★（入力）市町村別積算表①'!Y240:Y247)</f>
        <v>5178</v>
      </c>
      <c r="W22" s="868">
        <f>SUM('★★★（入力）市町村別積算表①'!Z240:Z247)</f>
        <v>5224</v>
      </c>
      <c r="X22" s="869">
        <f t="shared" si="6"/>
        <v>10402</v>
      </c>
      <c r="Y22" s="870"/>
      <c r="Z22" s="809">
        <f t="shared" si="7"/>
        <v>-7</v>
      </c>
      <c r="AA22" s="809">
        <f t="shared" si="8"/>
        <v>-14</v>
      </c>
      <c r="AB22" s="809">
        <f t="shared" si="9"/>
        <v>-21</v>
      </c>
    </row>
    <row r="23" spans="2:28" s="816" customFormat="1" ht="17.25" customHeight="1">
      <c r="B23" s="871" t="s">
        <v>162</v>
      </c>
      <c r="C23" s="872"/>
      <c r="D23" s="873">
        <f>SUM(D9:D16)</f>
        <v>183007</v>
      </c>
      <c r="E23" s="874">
        <f aca="true" t="shared" si="11" ref="E23:X23">SUM(E9:E16)</f>
        <v>194884</v>
      </c>
      <c r="F23" s="875">
        <f t="shared" si="11"/>
        <v>377891</v>
      </c>
      <c r="G23" s="873">
        <f t="shared" si="11"/>
        <v>0</v>
      </c>
      <c r="H23" s="874">
        <f t="shared" si="11"/>
        <v>0</v>
      </c>
      <c r="I23" s="875">
        <f t="shared" si="11"/>
        <v>0</v>
      </c>
      <c r="J23" s="873">
        <f t="shared" si="11"/>
        <v>3442</v>
      </c>
      <c r="K23" s="874">
        <f t="shared" si="11"/>
        <v>2769</v>
      </c>
      <c r="L23" s="875">
        <f t="shared" si="11"/>
        <v>6211</v>
      </c>
      <c r="M23" s="873">
        <f t="shared" si="11"/>
        <v>0</v>
      </c>
      <c r="N23" s="874">
        <f t="shared" si="11"/>
        <v>0</v>
      </c>
      <c r="O23" s="875">
        <f t="shared" si="11"/>
        <v>0</v>
      </c>
      <c r="P23" s="873">
        <f t="shared" si="11"/>
        <v>3625</v>
      </c>
      <c r="Q23" s="874">
        <f t="shared" si="11"/>
        <v>2924</v>
      </c>
      <c r="R23" s="875">
        <f t="shared" si="11"/>
        <v>6549</v>
      </c>
      <c r="S23" s="873">
        <f t="shared" si="11"/>
        <v>65</v>
      </c>
      <c r="T23" s="874">
        <f t="shared" si="11"/>
        <v>57</v>
      </c>
      <c r="U23" s="875">
        <f t="shared" si="11"/>
        <v>122</v>
      </c>
      <c r="V23" s="873">
        <f t="shared" si="11"/>
        <v>182889</v>
      </c>
      <c r="W23" s="874">
        <f t="shared" si="11"/>
        <v>194795</v>
      </c>
      <c r="X23" s="875">
        <f t="shared" si="11"/>
        <v>377684</v>
      </c>
      <c r="Y23" s="815"/>
      <c r="Z23" s="809">
        <f t="shared" si="7"/>
        <v>0</v>
      </c>
      <c r="AA23" s="809">
        <f t="shared" si="8"/>
        <v>-9</v>
      </c>
      <c r="AB23" s="809">
        <f t="shared" si="9"/>
        <v>-9</v>
      </c>
    </row>
    <row r="24" spans="2:28" s="791" customFormat="1" ht="17.25" customHeight="1">
      <c r="B24" s="846" t="s">
        <v>81</v>
      </c>
      <c r="C24" s="847">
        <v>1</v>
      </c>
      <c r="D24" s="848">
        <f>'★★★（入力）市町村別積算表①'!D255</f>
        <v>2759</v>
      </c>
      <c r="E24" s="849">
        <f>'★★★（入力）市町村別積算表①'!E255</f>
        <v>3100</v>
      </c>
      <c r="F24" s="850">
        <f t="shared" si="0"/>
        <v>5859</v>
      </c>
      <c r="G24" s="848">
        <f>'★★★（入力）市町村別積算表①'!G255</f>
        <v>0</v>
      </c>
      <c r="H24" s="849">
        <f>'★★★（入力）市町村別積算表①'!H255</f>
        <v>0</v>
      </c>
      <c r="I24" s="850">
        <f t="shared" si="1"/>
        <v>0</v>
      </c>
      <c r="J24" s="848">
        <f>'★★★（入力）市町村別積算表①'!J255</f>
        <v>37</v>
      </c>
      <c r="K24" s="849">
        <f>'★★★（入力）市町村別積算表①'!K255</f>
        <v>36</v>
      </c>
      <c r="L24" s="850">
        <f t="shared" si="2"/>
        <v>73</v>
      </c>
      <c r="M24" s="848">
        <f>'★★★（入力）市町村別積算表①'!M255</f>
        <v>0</v>
      </c>
      <c r="N24" s="849">
        <f>'★★★（入力）市町村別積算表①'!N255</f>
        <v>0</v>
      </c>
      <c r="O24" s="850">
        <f t="shared" si="3"/>
        <v>0</v>
      </c>
      <c r="P24" s="848">
        <f>'★★★（入力）市町村別積算表①'!P255</f>
        <v>48</v>
      </c>
      <c r="Q24" s="849">
        <f>'★★★（入力）市町村別積算表①'!Q255</f>
        <v>46</v>
      </c>
      <c r="R24" s="850">
        <f t="shared" si="4"/>
        <v>94</v>
      </c>
      <c r="S24" s="848">
        <f>'★★★（入力）市町村別積算表①'!S255</f>
        <v>3</v>
      </c>
      <c r="T24" s="849">
        <f>'★★★（入力）市町村別積算表①'!T255</f>
        <v>1</v>
      </c>
      <c r="U24" s="850">
        <f t="shared" si="5"/>
        <v>4</v>
      </c>
      <c r="V24" s="848">
        <f>'★★★（入力）市町村別積算表①'!Y255</f>
        <v>2748</v>
      </c>
      <c r="W24" s="849">
        <f>'★★★（入力）市町村別積算表①'!Z255</f>
        <v>3093</v>
      </c>
      <c r="X24" s="850">
        <f t="shared" si="6"/>
        <v>5841</v>
      </c>
      <c r="Y24" s="851"/>
      <c r="Z24" s="809">
        <f t="shared" si="7"/>
        <v>3</v>
      </c>
      <c r="AA24" s="809">
        <f t="shared" si="8"/>
        <v>-2</v>
      </c>
      <c r="AB24" s="809">
        <f t="shared" si="9"/>
        <v>1</v>
      </c>
    </row>
    <row r="25" spans="2:28" s="791" customFormat="1" ht="17.25" customHeight="1">
      <c r="B25" s="852" t="s">
        <v>82</v>
      </c>
      <c r="C25" s="853">
        <v>1</v>
      </c>
      <c r="D25" s="854">
        <f>'★★★（入力）市町村別積算表①'!D267</f>
        <v>2395</v>
      </c>
      <c r="E25" s="855">
        <f>'★★★（入力）市町村別積算表①'!E267</f>
        <v>2600</v>
      </c>
      <c r="F25" s="856">
        <f t="shared" si="0"/>
        <v>4995</v>
      </c>
      <c r="G25" s="854">
        <f>'★★★（入力）市町村別積算表①'!G267</f>
        <v>0</v>
      </c>
      <c r="H25" s="855">
        <f>'★★★（入力）市町村別積算表①'!H267</f>
        <v>0</v>
      </c>
      <c r="I25" s="856">
        <f t="shared" si="1"/>
        <v>0</v>
      </c>
      <c r="J25" s="854">
        <f>'★★★（入力）市町村別積算表①'!J267</f>
        <v>26</v>
      </c>
      <c r="K25" s="855">
        <f>'★★★（入力）市町村別積算表①'!K267</f>
        <v>28</v>
      </c>
      <c r="L25" s="856">
        <f t="shared" si="2"/>
        <v>54</v>
      </c>
      <c r="M25" s="854">
        <f>'★★★（入力）市町村別積算表①'!M267</f>
        <v>0</v>
      </c>
      <c r="N25" s="855">
        <f>'★★★（入力）市町村別積算表①'!N267</f>
        <v>0</v>
      </c>
      <c r="O25" s="856">
        <f t="shared" si="3"/>
        <v>0</v>
      </c>
      <c r="P25" s="854">
        <f>'★★★（入力）市町村別積算表①'!P267</f>
        <v>23</v>
      </c>
      <c r="Q25" s="855">
        <f>'★★★（入力）市町村別積算表①'!Q267</f>
        <v>27</v>
      </c>
      <c r="R25" s="856">
        <f t="shared" si="4"/>
        <v>50</v>
      </c>
      <c r="S25" s="854">
        <f>'★★★（入力）市町村別積算表①'!S267</f>
        <v>0</v>
      </c>
      <c r="T25" s="855">
        <f>'★★★（入力）市町村別積算表①'!T267</f>
        <v>1</v>
      </c>
      <c r="U25" s="856">
        <f t="shared" si="5"/>
        <v>1</v>
      </c>
      <c r="V25" s="854">
        <f>'★★★（入力）市町村別積算表①'!Y267</f>
        <v>2398</v>
      </c>
      <c r="W25" s="855">
        <f>'★★★（入力）市町村別積算表①'!Z267</f>
        <v>2597</v>
      </c>
      <c r="X25" s="856">
        <f t="shared" si="6"/>
        <v>4995</v>
      </c>
      <c r="Y25" s="857"/>
      <c r="Z25" s="809">
        <f t="shared" si="7"/>
        <v>0</v>
      </c>
      <c r="AA25" s="809">
        <f t="shared" si="8"/>
        <v>5</v>
      </c>
      <c r="AB25" s="809">
        <f t="shared" si="9"/>
        <v>5</v>
      </c>
    </row>
    <row r="26" spans="2:28" s="791" customFormat="1" ht="17.25" customHeight="1">
      <c r="B26" s="852" t="s">
        <v>83</v>
      </c>
      <c r="C26" s="853">
        <v>1</v>
      </c>
      <c r="D26" s="854">
        <f>'★★★（入力）市町村別積算表①'!D284</f>
        <v>3655</v>
      </c>
      <c r="E26" s="855">
        <f>'★★★（入力）市町村別積算表①'!E284</f>
        <v>3953</v>
      </c>
      <c r="F26" s="856">
        <f t="shared" si="0"/>
        <v>7608</v>
      </c>
      <c r="G26" s="854">
        <f>'★★★（入力）市町村別積算表①'!G284</f>
        <v>0</v>
      </c>
      <c r="H26" s="855">
        <f>'★★★（入力）市町村別積算表①'!H284</f>
        <v>0</v>
      </c>
      <c r="I26" s="856">
        <f t="shared" si="1"/>
        <v>0</v>
      </c>
      <c r="J26" s="854">
        <f>'★★★（入力）市町村別積算表①'!J284</f>
        <v>44</v>
      </c>
      <c r="K26" s="855">
        <f>'★★★（入力）市町村別積算表①'!K284</f>
        <v>59</v>
      </c>
      <c r="L26" s="856">
        <f t="shared" si="2"/>
        <v>103</v>
      </c>
      <c r="M26" s="854">
        <f>'★★★（入力）市町村別積算表①'!M284</f>
        <v>0</v>
      </c>
      <c r="N26" s="855">
        <f>'★★★（入力）市町村別積算表①'!N284</f>
        <v>0</v>
      </c>
      <c r="O26" s="856">
        <f t="shared" si="3"/>
        <v>0</v>
      </c>
      <c r="P26" s="854">
        <f>'★★★（入力）市町村別積算表①'!P284</f>
        <v>47</v>
      </c>
      <c r="Q26" s="855">
        <f>'★★★（入力）市町村別積算表①'!Q284</f>
        <v>44</v>
      </c>
      <c r="R26" s="856">
        <f t="shared" si="4"/>
        <v>91</v>
      </c>
      <c r="S26" s="854">
        <f>'★★★（入力）市町村別積算表①'!S284</f>
        <v>0</v>
      </c>
      <c r="T26" s="855">
        <f>'★★★（入力）市町村別積算表①'!T284</f>
        <v>0</v>
      </c>
      <c r="U26" s="856">
        <f t="shared" si="5"/>
        <v>0</v>
      </c>
      <c r="V26" s="854">
        <f>'★★★（入力）市町村別積算表①'!Y284</f>
        <v>3652</v>
      </c>
      <c r="W26" s="855">
        <f>'★★★（入力）市町村別積算表①'!Z284</f>
        <v>3968</v>
      </c>
      <c r="X26" s="856">
        <f t="shared" si="6"/>
        <v>7620</v>
      </c>
      <c r="Y26" s="857"/>
      <c r="Z26" s="809">
        <f t="shared" si="7"/>
        <v>0</v>
      </c>
      <c r="AA26" s="809">
        <f t="shared" si="8"/>
        <v>0</v>
      </c>
      <c r="AB26" s="809">
        <f t="shared" si="9"/>
        <v>0</v>
      </c>
    </row>
    <row r="27" spans="2:28" s="791" customFormat="1" ht="17.25" customHeight="1">
      <c r="B27" s="852" t="s">
        <v>84</v>
      </c>
      <c r="C27" s="853">
        <v>2</v>
      </c>
      <c r="D27" s="854">
        <f>'★★★（入力）市町村別積算表①'!D297</f>
        <v>10238</v>
      </c>
      <c r="E27" s="855">
        <f>'★★★（入力）市町村別積算表①'!E297</f>
        <v>11096</v>
      </c>
      <c r="F27" s="856">
        <f t="shared" si="0"/>
        <v>21334</v>
      </c>
      <c r="G27" s="854">
        <f>'★★★（入力）市町村別積算表①'!G297</f>
        <v>0</v>
      </c>
      <c r="H27" s="855">
        <f>'★★★（入力）市町村別積算表①'!H297</f>
        <v>0</v>
      </c>
      <c r="I27" s="856">
        <f t="shared" si="1"/>
        <v>0</v>
      </c>
      <c r="J27" s="854">
        <f>'★★★（入力）市町村別積算表①'!J297</f>
        <v>247</v>
      </c>
      <c r="K27" s="855">
        <f>'★★★（入力）市町村別積算表①'!K297</f>
        <v>206</v>
      </c>
      <c r="L27" s="856">
        <f t="shared" si="2"/>
        <v>453</v>
      </c>
      <c r="M27" s="854">
        <f>'★★★（入力）市町村別積算表①'!M297</f>
        <v>0</v>
      </c>
      <c r="N27" s="855">
        <f>'★★★（入力）市町村別積算表①'!N297</f>
        <v>0</v>
      </c>
      <c r="O27" s="856">
        <f t="shared" si="3"/>
        <v>0</v>
      </c>
      <c r="P27" s="854">
        <f>'★★★（入力）市町村別積算表①'!P297</f>
        <v>218</v>
      </c>
      <c r="Q27" s="855">
        <f>'★★★（入力）市町村別積算表①'!Q297</f>
        <v>154</v>
      </c>
      <c r="R27" s="856">
        <f t="shared" si="4"/>
        <v>372</v>
      </c>
      <c r="S27" s="854">
        <f>'★★★（入力）市町村別積算表①'!S297</f>
        <v>6</v>
      </c>
      <c r="T27" s="855">
        <f>'★★★（入力）市町村別積算表①'!T297</f>
        <v>7</v>
      </c>
      <c r="U27" s="856">
        <f t="shared" si="5"/>
        <v>13</v>
      </c>
      <c r="V27" s="854">
        <f>'★★★（入力）市町村別積算表①'!Y297</f>
        <v>10271</v>
      </c>
      <c r="W27" s="855">
        <f>'★★★（入力）市町村別積算表①'!Z297</f>
        <v>11157</v>
      </c>
      <c r="X27" s="856">
        <f t="shared" si="6"/>
        <v>21428</v>
      </c>
      <c r="Y27" s="857"/>
      <c r="Z27" s="809">
        <f t="shared" si="7"/>
        <v>2</v>
      </c>
      <c r="AA27" s="809">
        <f t="shared" si="8"/>
        <v>-2</v>
      </c>
      <c r="AB27" s="809">
        <f t="shared" si="9"/>
        <v>0</v>
      </c>
    </row>
    <row r="28" spans="2:28" s="791" customFormat="1" ht="17.25" customHeight="1">
      <c r="B28" s="852" t="s">
        <v>85</v>
      </c>
      <c r="C28" s="853">
        <v>2</v>
      </c>
      <c r="D28" s="854">
        <f>'★★★（入力）市町村別積算表①'!D308</f>
        <v>4699</v>
      </c>
      <c r="E28" s="855">
        <f>'★★★（入力）市町村別積算表①'!E308</f>
        <v>5153</v>
      </c>
      <c r="F28" s="856">
        <f t="shared" si="0"/>
        <v>9852</v>
      </c>
      <c r="G28" s="854">
        <f>'★★★（入力）市町村別積算表①'!G308</f>
        <v>0</v>
      </c>
      <c r="H28" s="855">
        <f>'★★★（入力）市町村別積算表①'!H308</f>
        <v>0</v>
      </c>
      <c r="I28" s="856">
        <f t="shared" si="1"/>
        <v>0</v>
      </c>
      <c r="J28" s="854">
        <f>'★★★（入力）市町村別積算表①'!J308</f>
        <v>53</v>
      </c>
      <c r="K28" s="855">
        <f>'★★★（入力）市町村別積算表①'!K308</f>
        <v>54</v>
      </c>
      <c r="L28" s="856">
        <f t="shared" si="2"/>
        <v>107</v>
      </c>
      <c r="M28" s="854">
        <f>'★★★（入力）市町村別積算表①'!M308</f>
        <v>0</v>
      </c>
      <c r="N28" s="855">
        <f>'★★★（入力）市町村別積算表①'!N308</f>
        <v>0</v>
      </c>
      <c r="O28" s="856">
        <f t="shared" si="3"/>
        <v>0</v>
      </c>
      <c r="P28" s="854">
        <f>'★★★（入力）市町村別積算表①'!P308</f>
        <v>46</v>
      </c>
      <c r="Q28" s="855">
        <f>'★★★（入力）市町村別積算表①'!Q308</f>
        <v>44</v>
      </c>
      <c r="R28" s="856">
        <f t="shared" si="4"/>
        <v>90</v>
      </c>
      <c r="S28" s="854">
        <f>'★★★（入力）市町村別積算表①'!S308</f>
        <v>4</v>
      </c>
      <c r="T28" s="855">
        <f>'★★★（入力）市町村別積算表①'!T308</f>
        <v>3</v>
      </c>
      <c r="U28" s="856">
        <f t="shared" si="5"/>
        <v>7</v>
      </c>
      <c r="V28" s="854">
        <f>'★★★（入力）市町村別積算表①'!Y308</f>
        <v>4716</v>
      </c>
      <c r="W28" s="855">
        <f>'★★★（入力）市町村別積算表①'!Z308</f>
        <v>5166</v>
      </c>
      <c r="X28" s="856">
        <f t="shared" si="6"/>
        <v>9882</v>
      </c>
      <c r="Y28" s="857"/>
      <c r="Z28" s="809">
        <f t="shared" si="7"/>
        <v>-6</v>
      </c>
      <c r="AA28" s="809">
        <f t="shared" si="8"/>
        <v>0</v>
      </c>
      <c r="AB28" s="809">
        <f t="shared" si="9"/>
        <v>-6</v>
      </c>
    </row>
    <row r="29" spans="2:28" s="791" customFormat="1" ht="17.25" customHeight="1">
      <c r="B29" s="852" t="s">
        <v>86</v>
      </c>
      <c r="C29" s="853">
        <v>2</v>
      </c>
      <c r="D29" s="854">
        <f>'★★★（入力）市町村別積算表①'!D315</f>
        <v>4316</v>
      </c>
      <c r="E29" s="855">
        <f>'★★★（入力）市町村別積算表①'!E315</f>
        <v>4761</v>
      </c>
      <c r="F29" s="856">
        <f t="shared" si="0"/>
        <v>9077</v>
      </c>
      <c r="G29" s="854">
        <f>'★★★（入力）市町村別積算表①'!G315</f>
        <v>0</v>
      </c>
      <c r="H29" s="855">
        <f>'★★★（入力）市町村別積算表①'!H315</f>
        <v>0</v>
      </c>
      <c r="I29" s="856">
        <f t="shared" si="1"/>
        <v>0</v>
      </c>
      <c r="J29" s="854">
        <f>'★★★（入力）市町村別積算表①'!J315</f>
        <v>44</v>
      </c>
      <c r="K29" s="855">
        <f>'★★★（入力）市町村別積算表①'!K315</f>
        <v>55</v>
      </c>
      <c r="L29" s="856">
        <f t="shared" si="2"/>
        <v>99</v>
      </c>
      <c r="M29" s="854">
        <f>'★★★（入力）市町村別積算表①'!M315</f>
        <v>0</v>
      </c>
      <c r="N29" s="855">
        <f>'★★★（入力）市町村別積算表①'!N315</f>
        <v>0</v>
      </c>
      <c r="O29" s="856">
        <f t="shared" si="3"/>
        <v>0</v>
      </c>
      <c r="P29" s="854">
        <f>'★★★（入力）市町村別積算表①'!P315</f>
        <v>60</v>
      </c>
      <c r="Q29" s="855">
        <f>'★★★（入力）市町村別積算表①'!Q315</f>
        <v>49</v>
      </c>
      <c r="R29" s="856">
        <f t="shared" si="4"/>
        <v>109</v>
      </c>
      <c r="S29" s="854">
        <f>'★★★（入力）市町村別積算表①'!S315</f>
        <v>1</v>
      </c>
      <c r="T29" s="855">
        <f>'★★★（入力）市町村別積算表①'!T315</f>
        <v>0</v>
      </c>
      <c r="U29" s="856">
        <f t="shared" si="5"/>
        <v>1</v>
      </c>
      <c r="V29" s="854">
        <f>'★★★（入力）市町村別積算表①'!Y315</f>
        <v>4300</v>
      </c>
      <c r="W29" s="855">
        <f>'★★★（入力）市町村別積算表①'!Z315</f>
        <v>4759</v>
      </c>
      <c r="X29" s="856">
        <f t="shared" si="6"/>
        <v>9059</v>
      </c>
      <c r="Y29" s="857"/>
      <c r="Z29" s="809">
        <f t="shared" si="7"/>
        <v>1</v>
      </c>
      <c r="AA29" s="809">
        <f t="shared" si="8"/>
        <v>8</v>
      </c>
      <c r="AB29" s="809">
        <f t="shared" si="9"/>
        <v>9</v>
      </c>
    </row>
    <row r="30" spans="2:28" s="791" customFormat="1" ht="17.25" customHeight="1">
      <c r="B30" s="852" t="s">
        <v>87</v>
      </c>
      <c r="C30" s="853">
        <v>2</v>
      </c>
      <c r="D30" s="854">
        <f>'★★★（入力）市町村別積算表①'!D324</f>
        <v>3351</v>
      </c>
      <c r="E30" s="855">
        <f>'★★★（入力）市町村別積算表①'!E324</f>
        <v>3601</v>
      </c>
      <c r="F30" s="856">
        <f t="shared" si="0"/>
        <v>6952</v>
      </c>
      <c r="G30" s="854">
        <f>'★★★（入力）市町村別積算表①'!G324</f>
        <v>0</v>
      </c>
      <c r="H30" s="855">
        <f>'★★★（入力）市町村別積算表①'!H324</f>
        <v>0</v>
      </c>
      <c r="I30" s="856">
        <f t="shared" si="1"/>
        <v>0</v>
      </c>
      <c r="J30" s="854">
        <f>'★★★（入力）市町村別積算表①'!J324</f>
        <v>45</v>
      </c>
      <c r="K30" s="855">
        <f>'★★★（入力）市町村別積算表①'!K324</f>
        <v>41</v>
      </c>
      <c r="L30" s="856">
        <f t="shared" si="2"/>
        <v>86</v>
      </c>
      <c r="M30" s="854">
        <f>'★★★（入力）市町村別積算表①'!M324</f>
        <v>0</v>
      </c>
      <c r="N30" s="855">
        <f>'★★★（入力）市町村別積算表①'!N324</f>
        <v>0</v>
      </c>
      <c r="O30" s="856">
        <f t="shared" si="3"/>
        <v>0</v>
      </c>
      <c r="P30" s="854">
        <f>'★★★（入力）市町村別積算表①'!P324</f>
        <v>42</v>
      </c>
      <c r="Q30" s="855">
        <f>'★★★（入力）市町村別積算表①'!Q324</f>
        <v>32</v>
      </c>
      <c r="R30" s="856">
        <f t="shared" si="4"/>
        <v>74</v>
      </c>
      <c r="S30" s="854">
        <f>'★★★（入力）市町村別積算表①'!S324</f>
        <v>1</v>
      </c>
      <c r="T30" s="855">
        <f>'★★★（入力）市町村別積算表①'!T324</f>
        <v>0</v>
      </c>
      <c r="U30" s="856">
        <f t="shared" si="5"/>
        <v>1</v>
      </c>
      <c r="V30" s="854">
        <f>'★★★（入力）市町村別積算表①'!Y324</f>
        <v>3353</v>
      </c>
      <c r="W30" s="855">
        <f>'★★★（入力）市町村別積算表①'!Z324</f>
        <v>3612</v>
      </c>
      <c r="X30" s="856">
        <f t="shared" si="6"/>
        <v>6965</v>
      </c>
      <c r="Y30" s="857"/>
      <c r="Z30" s="809">
        <f t="shared" si="7"/>
        <v>2</v>
      </c>
      <c r="AA30" s="809">
        <f t="shared" si="8"/>
        <v>-2</v>
      </c>
      <c r="AB30" s="809">
        <f t="shared" si="9"/>
        <v>0</v>
      </c>
    </row>
    <row r="31" spans="2:28" s="791" customFormat="1" ht="17.25" customHeight="1">
      <c r="B31" s="852" t="s">
        <v>89</v>
      </c>
      <c r="C31" s="853">
        <v>2</v>
      </c>
      <c r="D31" s="854">
        <f>'★★★（入力）市町村別積算表①'!D337</f>
        <v>2198</v>
      </c>
      <c r="E31" s="855">
        <f>'★★★（入力）市町村別積算表①'!E337</f>
        <v>2314</v>
      </c>
      <c r="F31" s="856">
        <f t="shared" si="0"/>
        <v>4512</v>
      </c>
      <c r="G31" s="854">
        <f>'★★★（入力）市町村別積算表①'!G337</f>
        <v>0</v>
      </c>
      <c r="H31" s="855">
        <f>'★★★（入力）市町村別積算表①'!H337</f>
        <v>0</v>
      </c>
      <c r="I31" s="856">
        <f t="shared" si="1"/>
        <v>0</v>
      </c>
      <c r="J31" s="854">
        <f>'★★★（入力）市町村別積算表①'!J337</f>
        <v>28</v>
      </c>
      <c r="K31" s="855">
        <f>'★★★（入力）市町村別積算表①'!K337</f>
        <v>26</v>
      </c>
      <c r="L31" s="856">
        <f t="shared" si="2"/>
        <v>54</v>
      </c>
      <c r="M31" s="854">
        <f>'★★★（入力）市町村別積算表①'!M337</f>
        <v>0</v>
      </c>
      <c r="N31" s="855">
        <f>'★★★（入力）市町村別積算表①'!N337</f>
        <v>0</v>
      </c>
      <c r="O31" s="856">
        <f t="shared" si="3"/>
        <v>0</v>
      </c>
      <c r="P31" s="854">
        <f>'★★★（入力）市町村別積算表①'!P337</f>
        <v>29</v>
      </c>
      <c r="Q31" s="855">
        <f>'★★★（入力）市町村別積算表①'!Q337</f>
        <v>29</v>
      </c>
      <c r="R31" s="856">
        <f t="shared" si="4"/>
        <v>58</v>
      </c>
      <c r="S31" s="854">
        <f>'★★★（入力）市町村別積算表①'!S337</f>
        <v>0</v>
      </c>
      <c r="T31" s="855">
        <f>'★★★（入力）市町村別積算表①'!T337</f>
        <v>0</v>
      </c>
      <c r="U31" s="856">
        <f t="shared" si="5"/>
        <v>0</v>
      </c>
      <c r="V31" s="854">
        <f>'★★★（入力）市町村別積算表①'!Y337</f>
        <v>2197</v>
      </c>
      <c r="W31" s="855">
        <f>'★★★（入力）市町村別積算表①'!Z337</f>
        <v>2311</v>
      </c>
      <c r="X31" s="856">
        <f t="shared" si="6"/>
        <v>4508</v>
      </c>
      <c r="Y31" s="857"/>
      <c r="Z31" s="809">
        <f t="shared" si="7"/>
        <v>0</v>
      </c>
      <c r="AA31" s="809">
        <f t="shared" si="8"/>
        <v>0</v>
      </c>
      <c r="AB31" s="809">
        <f t="shared" si="9"/>
        <v>0</v>
      </c>
    </row>
    <row r="32" spans="2:28" s="791" customFormat="1" ht="17.25" customHeight="1">
      <c r="B32" s="852" t="s">
        <v>91</v>
      </c>
      <c r="C32" s="853">
        <v>2</v>
      </c>
      <c r="D32" s="854">
        <f>'★★★（入力）市町村別積算表①'!D356</f>
        <v>1643</v>
      </c>
      <c r="E32" s="855">
        <f>'★★★（入力）市町村別積算表①'!E356</f>
        <v>1761</v>
      </c>
      <c r="F32" s="856">
        <f t="shared" si="0"/>
        <v>3404</v>
      </c>
      <c r="G32" s="854">
        <f>'★★★（入力）市町村別積算表①'!G356</f>
        <v>0</v>
      </c>
      <c r="H32" s="855">
        <f>'★★★（入力）市町村別積算表①'!H356</f>
        <v>0</v>
      </c>
      <c r="I32" s="856">
        <f t="shared" si="1"/>
        <v>0</v>
      </c>
      <c r="J32" s="854">
        <f>'★★★（入力）市町村別積算表①'!J356</f>
        <v>17</v>
      </c>
      <c r="K32" s="855">
        <f>'★★★（入力）市町村別積算表①'!K356</f>
        <v>14</v>
      </c>
      <c r="L32" s="856">
        <f t="shared" si="2"/>
        <v>31</v>
      </c>
      <c r="M32" s="854">
        <f>'★★★（入力）市町村別積算表①'!M356</f>
        <v>0</v>
      </c>
      <c r="N32" s="855">
        <f>'★★★（入力）市町村別積算表①'!N356</f>
        <v>0</v>
      </c>
      <c r="O32" s="856">
        <f t="shared" si="3"/>
        <v>0</v>
      </c>
      <c r="P32" s="854">
        <f>'★★★（入力）市町村別積算表①'!P356</f>
        <v>15</v>
      </c>
      <c r="Q32" s="855">
        <f>'★★★（入力）市町村別積算表①'!Q356</f>
        <v>18</v>
      </c>
      <c r="R32" s="856">
        <f t="shared" si="4"/>
        <v>33</v>
      </c>
      <c r="S32" s="854">
        <f>'★★★（入力）市町村別積算表①'!S356</f>
        <v>0</v>
      </c>
      <c r="T32" s="855">
        <f>'★★★（入力）市町村別積算表①'!T356</f>
        <v>0</v>
      </c>
      <c r="U32" s="856">
        <f t="shared" si="5"/>
        <v>0</v>
      </c>
      <c r="V32" s="854">
        <f>'★★★（入力）市町村別積算表①'!Y356</f>
        <v>1645</v>
      </c>
      <c r="W32" s="855">
        <f>'★★★（入力）市町村別積算表①'!Z356</f>
        <v>1757</v>
      </c>
      <c r="X32" s="856">
        <f t="shared" si="6"/>
        <v>3402</v>
      </c>
      <c r="Y32" s="857"/>
      <c r="Z32" s="809">
        <f t="shared" si="7"/>
        <v>0</v>
      </c>
      <c r="AA32" s="809">
        <f t="shared" si="8"/>
        <v>0</v>
      </c>
      <c r="AB32" s="809">
        <f t="shared" si="9"/>
        <v>0</v>
      </c>
    </row>
    <row r="33" spans="2:28" s="791" customFormat="1" ht="17.25" customHeight="1">
      <c r="B33" s="852" t="s">
        <v>116</v>
      </c>
      <c r="C33" s="853">
        <v>2</v>
      </c>
      <c r="D33" s="854">
        <f>'★★★（入力）市町村別積算表①'!D369</f>
        <v>4301</v>
      </c>
      <c r="E33" s="855">
        <f>'★★★（入力）市町村別積算表①'!E369</f>
        <v>4527</v>
      </c>
      <c r="F33" s="856">
        <f t="shared" si="0"/>
        <v>8828</v>
      </c>
      <c r="G33" s="854">
        <f>'★★★（入力）市町村別積算表①'!G369</f>
        <v>0</v>
      </c>
      <c r="H33" s="855">
        <f>'★★★（入力）市町村別積算表①'!H369</f>
        <v>0</v>
      </c>
      <c r="I33" s="856">
        <f t="shared" si="1"/>
        <v>0</v>
      </c>
      <c r="J33" s="854">
        <f>'★★★（入力）市町村別積算表①'!J369</f>
        <v>69</v>
      </c>
      <c r="K33" s="855">
        <f>'★★★（入力）市町村別積算表①'!K369</f>
        <v>56</v>
      </c>
      <c r="L33" s="856">
        <f t="shared" si="2"/>
        <v>125</v>
      </c>
      <c r="M33" s="854">
        <f>'★★★（入力）市町村別積算表①'!M369</f>
        <v>0</v>
      </c>
      <c r="N33" s="855">
        <f>'★★★（入力）市町村別積算表①'!N369</f>
        <v>0</v>
      </c>
      <c r="O33" s="856">
        <f t="shared" si="3"/>
        <v>0</v>
      </c>
      <c r="P33" s="854">
        <f>'★★★（入力）市町村別積算表①'!P369</f>
        <v>64</v>
      </c>
      <c r="Q33" s="855">
        <f>'★★★（入力）市町村別積算表①'!Q369</f>
        <v>61</v>
      </c>
      <c r="R33" s="856">
        <f t="shared" si="4"/>
        <v>125</v>
      </c>
      <c r="S33" s="854">
        <f>'★★★（入力）市町村別積算表①'!S369</f>
        <v>1</v>
      </c>
      <c r="T33" s="855">
        <f>'★★★（入力）市町村別積算表①'!T369</f>
        <v>1</v>
      </c>
      <c r="U33" s="856">
        <f t="shared" si="5"/>
        <v>2</v>
      </c>
      <c r="V33" s="854">
        <f>'★★★（入力）市町村別積算表①'!Y369</f>
        <v>4307</v>
      </c>
      <c r="W33" s="855">
        <f>'★★★（入力）市町村別積算表①'!Z369</f>
        <v>4523</v>
      </c>
      <c r="X33" s="856">
        <f t="shared" si="6"/>
        <v>8830</v>
      </c>
      <c r="Y33" s="857"/>
      <c r="Z33" s="809">
        <f t="shared" si="7"/>
        <v>0</v>
      </c>
      <c r="AA33" s="809">
        <f t="shared" si="8"/>
        <v>0</v>
      </c>
      <c r="AB33" s="809">
        <f t="shared" si="9"/>
        <v>0</v>
      </c>
    </row>
    <row r="34" spans="2:28" s="791" customFormat="1" ht="17.25" customHeight="1">
      <c r="B34" s="852" t="s">
        <v>92</v>
      </c>
      <c r="C34" s="853">
        <v>2</v>
      </c>
      <c r="D34" s="854">
        <f>'★★★（入力）市町村別積算表①'!D376</f>
        <v>1563</v>
      </c>
      <c r="E34" s="855">
        <f>'★★★（入力）市町村別積算表①'!E376</f>
        <v>1735</v>
      </c>
      <c r="F34" s="856">
        <f t="shared" si="0"/>
        <v>3298</v>
      </c>
      <c r="G34" s="854">
        <f>'★★★（入力）市町村別積算表①'!G376</f>
        <v>0</v>
      </c>
      <c r="H34" s="855">
        <f>'★★★（入力）市町村別積算表①'!H376</f>
        <v>0</v>
      </c>
      <c r="I34" s="856">
        <f t="shared" si="1"/>
        <v>0</v>
      </c>
      <c r="J34" s="854">
        <f>'★★★（入力）市町村別積算表①'!J376</f>
        <v>13</v>
      </c>
      <c r="K34" s="855">
        <f>'★★★（入力）市町村別積算表①'!K376</f>
        <v>13</v>
      </c>
      <c r="L34" s="856">
        <f t="shared" si="2"/>
        <v>26</v>
      </c>
      <c r="M34" s="854">
        <f>'★★★（入力）市町村別積算表①'!M376</f>
        <v>0</v>
      </c>
      <c r="N34" s="855">
        <f>'★★★（入力）市町村別積算表①'!N376</f>
        <v>0</v>
      </c>
      <c r="O34" s="856">
        <f t="shared" si="3"/>
        <v>0</v>
      </c>
      <c r="P34" s="854">
        <f>'★★★（入力）市町村別積算表①'!P376</f>
        <v>18</v>
      </c>
      <c r="Q34" s="855">
        <f>'★★★（入力）市町村別積算表①'!Q376</f>
        <v>24</v>
      </c>
      <c r="R34" s="856">
        <f t="shared" si="4"/>
        <v>42</v>
      </c>
      <c r="S34" s="854">
        <f>'★★★（入力）市町村別積算表①'!S376</f>
        <v>1</v>
      </c>
      <c r="T34" s="855">
        <f>'★★★（入力）市町村別積算表①'!T376</f>
        <v>0</v>
      </c>
      <c r="U34" s="856">
        <f t="shared" si="5"/>
        <v>1</v>
      </c>
      <c r="V34" s="854">
        <f>'★★★（入力）市町村別積算表①'!Y376</f>
        <v>1559</v>
      </c>
      <c r="W34" s="855">
        <f>'★★★（入力）市町村別積算表①'!Z376</f>
        <v>1724</v>
      </c>
      <c r="X34" s="856">
        <f t="shared" si="6"/>
        <v>3283</v>
      </c>
      <c r="Y34" s="857"/>
      <c r="Z34" s="809">
        <f t="shared" si="7"/>
        <v>0</v>
      </c>
      <c r="AA34" s="809">
        <f t="shared" si="8"/>
        <v>0</v>
      </c>
      <c r="AB34" s="809">
        <f t="shared" si="9"/>
        <v>0</v>
      </c>
    </row>
    <row r="35" spans="2:28" s="791" customFormat="1" ht="17.25" customHeight="1">
      <c r="B35" s="852" t="s">
        <v>93</v>
      </c>
      <c r="C35" s="853">
        <v>2</v>
      </c>
      <c r="D35" s="854">
        <f>'★★★（入力）市町村別積算表①'!D390</f>
        <v>2088</v>
      </c>
      <c r="E35" s="855">
        <f>'★★★（入力）市町村別積算表①'!E390</f>
        <v>2374</v>
      </c>
      <c r="F35" s="856">
        <f t="shared" si="0"/>
        <v>4462</v>
      </c>
      <c r="G35" s="854">
        <f>'★★★（入力）市町村別積算表①'!G390</f>
        <v>0</v>
      </c>
      <c r="H35" s="855">
        <f>'★★★（入力）市町村別積算表①'!H390</f>
        <v>0</v>
      </c>
      <c r="I35" s="856">
        <f t="shared" si="1"/>
        <v>0</v>
      </c>
      <c r="J35" s="854">
        <f>'★★★（入力）市町村別積算表①'!J390</f>
        <v>25</v>
      </c>
      <c r="K35" s="855">
        <f>'★★★（入力）市町村別積算表①'!K390</f>
        <v>29</v>
      </c>
      <c r="L35" s="856">
        <f t="shared" si="2"/>
        <v>54</v>
      </c>
      <c r="M35" s="854">
        <f>'★★★（入力）市町村別積算表①'!M390</f>
        <v>0</v>
      </c>
      <c r="N35" s="855">
        <f>'★★★（入力）市町村別積算表①'!N390</f>
        <v>0</v>
      </c>
      <c r="O35" s="856">
        <f t="shared" si="3"/>
        <v>0</v>
      </c>
      <c r="P35" s="854">
        <f>'★★★（入力）市町村別積算表①'!P390</f>
        <v>18</v>
      </c>
      <c r="Q35" s="855">
        <f>'★★★（入力）市町村別積算表①'!Q390</f>
        <v>19</v>
      </c>
      <c r="R35" s="856">
        <f t="shared" si="4"/>
        <v>37</v>
      </c>
      <c r="S35" s="854">
        <f>'★★★（入力）市町村別積算表①'!S390</f>
        <v>0</v>
      </c>
      <c r="T35" s="855">
        <f>'★★★（入力）市町村別積算表①'!T390</f>
        <v>0</v>
      </c>
      <c r="U35" s="856">
        <f t="shared" si="5"/>
        <v>0</v>
      </c>
      <c r="V35" s="854">
        <f>'★★★（入力）市町村別積算表①'!Y390</f>
        <v>2093</v>
      </c>
      <c r="W35" s="855">
        <f>'★★★（入力）市町村別積算表①'!Z390</f>
        <v>2381</v>
      </c>
      <c r="X35" s="856">
        <f t="shared" si="6"/>
        <v>4474</v>
      </c>
      <c r="Y35" s="857"/>
      <c r="Z35" s="809">
        <f t="shared" si="7"/>
        <v>2</v>
      </c>
      <c r="AA35" s="809">
        <f t="shared" si="8"/>
        <v>3</v>
      </c>
      <c r="AB35" s="809">
        <f t="shared" si="9"/>
        <v>5</v>
      </c>
    </row>
    <row r="36" spans="2:28" s="791" customFormat="1" ht="17.25" customHeight="1">
      <c r="B36" s="852" t="s">
        <v>94</v>
      </c>
      <c r="C36" s="853">
        <v>3</v>
      </c>
      <c r="D36" s="854">
        <f>'★★★（入力）市町村別積算表①'!D402</f>
        <v>5245</v>
      </c>
      <c r="E36" s="855">
        <f>'★★★（入力）市町村別積算表①'!E402</f>
        <v>5500</v>
      </c>
      <c r="F36" s="856">
        <f t="shared" si="0"/>
        <v>10745</v>
      </c>
      <c r="G36" s="854">
        <f>'★★★（入力）市町村別積算表①'!G402</f>
        <v>0</v>
      </c>
      <c r="H36" s="855">
        <f>'★★★（入力）市町村別積算表①'!H402</f>
        <v>0</v>
      </c>
      <c r="I36" s="856">
        <f t="shared" si="1"/>
        <v>0</v>
      </c>
      <c r="J36" s="854">
        <f>'★★★（入力）市町村別積算表①'!J402</f>
        <v>73</v>
      </c>
      <c r="K36" s="855">
        <f>'★★★（入力）市町村別積算表①'!K402</f>
        <v>77</v>
      </c>
      <c r="L36" s="856">
        <f t="shared" si="2"/>
        <v>150</v>
      </c>
      <c r="M36" s="854">
        <f>'★★★（入力）市町村別積算表①'!M402</f>
        <v>0</v>
      </c>
      <c r="N36" s="855">
        <f>'★★★（入力）市町村別積算表①'!N402</f>
        <v>0</v>
      </c>
      <c r="O36" s="856">
        <f t="shared" si="3"/>
        <v>0</v>
      </c>
      <c r="P36" s="854">
        <f>'★★★（入力）市町村別積算表①'!P402</f>
        <v>82</v>
      </c>
      <c r="Q36" s="855">
        <f>'★★★（入力）市町村別積算表①'!Q402</f>
        <v>77</v>
      </c>
      <c r="R36" s="856">
        <f t="shared" si="4"/>
        <v>159</v>
      </c>
      <c r="S36" s="854">
        <f>'★★★（入力）市町村別積算表①'!S402</f>
        <v>3</v>
      </c>
      <c r="T36" s="855">
        <f>'★★★（入力）市町村別積算表①'!T402</f>
        <v>1</v>
      </c>
      <c r="U36" s="856">
        <f t="shared" si="5"/>
        <v>4</v>
      </c>
      <c r="V36" s="854">
        <f>'★★★（入力）市町村別積算表①'!Y402</f>
        <v>5239</v>
      </c>
      <c r="W36" s="855">
        <f>'★★★（入力）市町村別積算表①'!Z402</f>
        <v>5501</v>
      </c>
      <c r="X36" s="856">
        <f t="shared" si="6"/>
        <v>10740</v>
      </c>
      <c r="Y36" s="857"/>
      <c r="Z36" s="809">
        <f t="shared" si="7"/>
        <v>0</v>
      </c>
      <c r="AA36" s="809">
        <f t="shared" si="8"/>
        <v>0</v>
      </c>
      <c r="AB36" s="809">
        <f t="shared" si="9"/>
        <v>0</v>
      </c>
    </row>
    <row r="37" spans="2:28" s="791" customFormat="1" ht="17.25" customHeight="1">
      <c r="B37" s="852" t="s">
        <v>95</v>
      </c>
      <c r="C37" s="853">
        <v>3</v>
      </c>
      <c r="D37" s="854">
        <f>'★★★（入力）市町村別積算表①'!D413</f>
        <v>1683</v>
      </c>
      <c r="E37" s="855">
        <f>'★★★（入力）市町村別積算表①'!E413</f>
        <v>1897</v>
      </c>
      <c r="F37" s="856">
        <f t="shared" si="0"/>
        <v>3580</v>
      </c>
      <c r="G37" s="854">
        <f>'★★★（入力）市町村別積算表①'!G413</f>
        <v>0</v>
      </c>
      <c r="H37" s="855">
        <f>'★★★（入力）市町村別積算表①'!H413</f>
        <v>0</v>
      </c>
      <c r="I37" s="856">
        <f t="shared" si="1"/>
        <v>0</v>
      </c>
      <c r="J37" s="854">
        <f>'★★★（入力）市町村別積算表①'!J413</f>
        <v>16</v>
      </c>
      <c r="K37" s="855">
        <f>'★★★（入力）市町村別積算表①'!K413</f>
        <v>17</v>
      </c>
      <c r="L37" s="856">
        <f t="shared" si="2"/>
        <v>33</v>
      </c>
      <c r="M37" s="854">
        <f>'★★★（入力）市町村別積算表①'!M413</f>
        <v>0</v>
      </c>
      <c r="N37" s="855">
        <f>'★★★（入力）市町村別積算表①'!N413</f>
        <v>0</v>
      </c>
      <c r="O37" s="856">
        <f t="shared" si="3"/>
        <v>0</v>
      </c>
      <c r="P37" s="854">
        <f>'★★★（入力）市町村別積算表①'!P413</f>
        <v>28</v>
      </c>
      <c r="Q37" s="855">
        <f>'★★★（入力）市町村別積算表①'!Q413</f>
        <v>35</v>
      </c>
      <c r="R37" s="856">
        <f t="shared" si="4"/>
        <v>63</v>
      </c>
      <c r="S37" s="854">
        <f>'★★★（入力）市町村別積算表①'!S413</f>
        <v>1</v>
      </c>
      <c r="T37" s="855">
        <f>'★★★（入力）市町村別積算表①'!T413</f>
        <v>1</v>
      </c>
      <c r="U37" s="856">
        <f t="shared" si="5"/>
        <v>2</v>
      </c>
      <c r="V37" s="854">
        <f>'★★★（入力）市町村別積算表①'!Y413</f>
        <v>1672</v>
      </c>
      <c r="W37" s="855">
        <f>'★★★（入力）市町村別積算表①'!Z413</f>
        <v>1880</v>
      </c>
      <c r="X37" s="856">
        <f t="shared" si="6"/>
        <v>3552</v>
      </c>
      <c r="Y37" s="857"/>
      <c r="Z37" s="809">
        <f t="shared" si="7"/>
        <v>0</v>
      </c>
      <c r="AA37" s="809">
        <f t="shared" si="8"/>
        <v>0</v>
      </c>
      <c r="AB37" s="809">
        <f t="shared" si="9"/>
        <v>0</v>
      </c>
    </row>
    <row r="38" spans="2:28" s="791" customFormat="1" ht="17.25" customHeight="1">
      <c r="B38" s="852" t="s">
        <v>96</v>
      </c>
      <c r="C38" s="853">
        <v>3</v>
      </c>
      <c r="D38" s="854">
        <f>'★★★（入力）市町村別積算表①'!D431</f>
        <v>1688</v>
      </c>
      <c r="E38" s="855">
        <f>'★★★（入力）市町村別積算表①'!E431</f>
        <v>1898</v>
      </c>
      <c r="F38" s="856">
        <f t="shared" si="0"/>
        <v>3586</v>
      </c>
      <c r="G38" s="854">
        <f>'★★★（入力）市町村別積算表①'!G431</f>
        <v>0</v>
      </c>
      <c r="H38" s="855">
        <f>'★★★（入力）市町村別積算表①'!H431</f>
        <v>0</v>
      </c>
      <c r="I38" s="856">
        <f t="shared" si="1"/>
        <v>0</v>
      </c>
      <c r="J38" s="854">
        <f>'★★★（入力）市町村別積算表①'!J431</f>
        <v>17</v>
      </c>
      <c r="K38" s="855">
        <f>'★★★（入力）市町村別積算表①'!K431</f>
        <v>22</v>
      </c>
      <c r="L38" s="856">
        <f t="shared" si="2"/>
        <v>39</v>
      </c>
      <c r="M38" s="854">
        <f>'★★★（入力）市町村別積算表①'!M431</f>
        <v>0</v>
      </c>
      <c r="N38" s="855">
        <f>'★★★（入力）市町村別積算表①'!N431</f>
        <v>0</v>
      </c>
      <c r="O38" s="856">
        <f t="shared" si="3"/>
        <v>0</v>
      </c>
      <c r="P38" s="854">
        <f>'★★★（入力）市町村別積算表①'!P431</f>
        <v>24</v>
      </c>
      <c r="Q38" s="855">
        <f>'★★★（入力）市町村別積算表①'!Q431</f>
        <v>28</v>
      </c>
      <c r="R38" s="856">
        <f t="shared" si="4"/>
        <v>52</v>
      </c>
      <c r="S38" s="854">
        <f>'★★★（入力）市町村別積算表①'!S431</f>
        <v>2</v>
      </c>
      <c r="T38" s="855">
        <f>'★★★（入力）市町村別積算表①'!T431</f>
        <v>1</v>
      </c>
      <c r="U38" s="856">
        <f t="shared" si="5"/>
        <v>3</v>
      </c>
      <c r="V38" s="854">
        <f>'★★★（入力）市町村別積算表①'!Y431</f>
        <v>1686</v>
      </c>
      <c r="W38" s="855">
        <f>'★★★（入力）市町村別積算表①'!Z431</f>
        <v>1896</v>
      </c>
      <c r="X38" s="856">
        <f t="shared" si="6"/>
        <v>3582</v>
      </c>
      <c r="Y38" s="857"/>
      <c r="Z38" s="809">
        <f t="shared" si="7"/>
        <v>-3</v>
      </c>
      <c r="AA38" s="809">
        <f t="shared" si="8"/>
        <v>-3</v>
      </c>
      <c r="AB38" s="809">
        <f t="shared" si="9"/>
        <v>-6</v>
      </c>
    </row>
    <row r="39" spans="2:28" s="791" customFormat="1" ht="17.25" customHeight="1">
      <c r="B39" s="852" t="s">
        <v>97</v>
      </c>
      <c r="C39" s="853">
        <v>3</v>
      </c>
      <c r="D39" s="854">
        <f>'★★★（入力）市町村別積算表①'!D446</f>
        <v>680</v>
      </c>
      <c r="E39" s="855">
        <f>'★★★（入力）市町村別積算表①'!E446</f>
        <v>774</v>
      </c>
      <c r="F39" s="856">
        <f t="shared" si="0"/>
        <v>1454</v>
      </c>
      <c r="G39" s="854">
        <f>'★★★（入力）市町村別積算表①'!G446</f>
        <v>0</v>
      </c>
      <c r="H39" s="855">
        <f>'★★★（入力）市町村別積算表①'!H446</f>
        <v>0</v>
      </c>
      <c r="I39" s="856">
        <f t="shared" si="1"/>
        <v>0</v>
      </c>
      <c r="J39" s="854">
        <f>'★★★（入力）市町村別積算表①'!J446</f>
        <v>18</v>
      </c>
      <c r="K39" s="855">
        <f>'★★★（入力）市町村別積算表①'!K446</f>
        <v>9</v>
      </c>
      <c r="L39" s="856">
        <f t="shared" si="2"/>
        <v>27</v>
      </c>
      <c r="M39" s="854">
        <f>'★★★（入力）市町村別積算表①'!M446</f>
        <v>0</v>
      </c>
      <c r="N39" s="855">
        <f>'★★★（入力）市町村別積算表①'!N446</f>
        <v>0</v>
      </c>
      <c r="O39" s="856">
        <f t="shared" si="3"/>
        <v>0</v>
      </c>
      <c r="P39" s="854">
        <f>'★★★（入力）市町村別積算表①'!P446</f>
        <v>17</v>
      </c>
      <c r="Q39" s="855">
        <f>'★★★（入力）市町村別積算表①'!Q446</f>
        <v>9</v>
      </c>
      <c r="R39" s="856">
        <f t="shared" si="4"/>
        <v>26</v>
      </c>
      <c r="S39" s="854">
        <f>'★★★（入力）市町村別積算表①'!S446</f>
        <v>0</v>
      </c>
      <c r="T39" s="855">
        <f>'★★★（入力）市町村別積算表①'!T446</f>
        <v>0</v>
      </c>
      <c r="U39" s="856">
        <f t="shared" si="5"/>
        <v>0</v>
      </c>
      <c r="V39" s="854">
        <f>'★★★（入力）市町村別積算表①'!Y446</f>
        <v>681</v>
      </c>
      <c r="W39" s="855">
        <f>'★★★（入力）市町村別積算表①'!Z446</f>
        <v>774</v>
      </c>
      <c r="X39" s="856">
        <f t="shared" si="6"/>
        <v>1455</v>
      </c>
      <c r="Y39" s="857"/>
      <c r="Z39" s="809">
        <f t="shared" si="7"/>
        <v>0</v>
      </c>
      <c r="AA39" s="809">
        <f t="shared" si="8"/>
        <v>0</v>
      </c>
      <c r="AB39" s="809">
        <f t="shared" si="9"/>
        <v>0</v>
      </c>
    </row>
    <row r="40" spans="2:28" s="791" customFormat="1" ht="17.25" customHeight="1">
      <c r="B40" s="852" t="s">
        <v>98</v>
      </c>
      <c r="C40" s="853">
        <v>3</v>
      </c>
      <c r="D40" s="854">
        <f>'★★★（入力）市町村別積算表①'!D462</f>
        <v>3020</v>
      </c>
      <c r="E40" s="855">
        <f>'★★★（入力）市町村別積算表①'!E462</f>
        <v>3363</v>
      </c>
      <c r="F40" s="856">
        <f t="shared" si="0"/>
        <v>6383</v>
      </c>
      <c r="G40" s="854">
        <f>'★★★（入力）市町村別積算表①'!G462</f>
        <v>0</v>
      </c>
      <c r="H40" s="855">
        <f>'★★★（入力）市町村別積算表①'!H462</f>
        <v>0</v>
      </c>
      <c r="I40" s="856">
        <f t="shared" si="1"/>
        <v>0</v>
      </c>
      <c r="J40" s="854">
        <f>'★★★（入力）市町村別積算表①'!J462</f>
        <v>34</v>
      </c>
      <c r="K40" s="855">
        <f>'★★★（入力）市町村別積算表①'!K462</f>
        <v>32</v>
      </c>
      <c r="L40" s="856">
        <f t="shared" si="2"/>
        <v>66</v>
      </c>
      <c r="M40" s="854">
        <f>'★★★（入力）市町村別積算表①'!M462</f>
        <v>0</v>
      </c>
      <c r="N40" s="855">
        <f>'★★★（入力）市町村別積算表①'!N462</f>
        <v>0</v>
      </c>
      <c r="O40" s="856">
        <f t="shared" si="3"/>
        <v>0</v>
      </c>
      <c r="P40" s="854">
        <f>'★★★（入力）市町村別積算表①'!P462</f>
        <v>53</v>
      </c>
      <c r="Q40" s="855">
        <f>'★★★（入力）市町村別積算表①'!Q462</f>
        <v>53</v>
      </c>
      <c r="R40" s="856">
        <f t="shared" si="4"/>
        <v>106</v>
      </c>
      <c r="S40" s="854">
        <f>'★★★（入力）市町村別積算表①'!S462</f>
        <v>1</v>
      </c>
      <c r="T40" s="855">
        <f>'★★★（入力）市町村別積算表①'!T462</f>
        <v>2</v>
      </c>
      <c r="U40" s="856">
        <f t="shared" si="5"/>
        <v>3</v>
      </c>
      <c r="V40" s="854">
        <f>'★★★（入力）市町村別積算表①'!Y462</f>
        <v>3001</v>
      </c>
      <c r="W40" s="855">
        <f>'★★★（入力）市町村別積算表①'!Z462</f>
        <v>3344</v>
      </c>
      <c r="X40" s="856">
        <f t="shared" si="6"/>
        <v>6345</v>
      </c>
      <c r="Y40" s="857"/>
      <c r="Z40" s="809">
        <f t="shared" si="7"/>
        <v>1</v>
      </c>
      <c r="AA40" s="809">
        <f t="shared" si="8"/>
        <v>0</v>
      </c>
      <c r="AB40" s="809">
        <f t="shared" si="9"/>
        <v>1</v>
      </c>
    </row>
    <row r="41" spans="2:28" s="791" customFormat="1" ht="17.25" customHeight="1">
      <c r="B41" s="852" t="s">
        <v>380</v>
      </c>
      <c r="C41" s="853">
        <v>3</v>
      </c>
      <c r="D41" s="854">
        <f>'★★★（入力）市町村別積算表①'!D476</f>
        <v>4179</v>
      </c>
      <c r="E41" s="855">
        <f>'★★★（入力）市町村別積算表①'!E476</f>
        <v>4438</v>
      </c>
      <c r="F41" s="856">
        <f t="shared" si="0"/>
        <v>8617</v>
      </c>
      <c r="G41" s="854">
        <f>'★★★（入力）市町村別積算表①'!G476</f>
        <v>0</v>
      </c>
      <c r="H41" s="855">
        <f>'★★★（入力）市町村別積算表①'!H476</f>
        <v>0</v>
      </c>
      <c r="I41" s="856">
        <f t="shared" si="1"/>
        <v>0</v>
      </c>
      <c r="J41" s="854">
        <f>'★★★（入力）市町村別積算表①'!J476</f>
        <v>49</v>
      </c>
      <c r="K41" s="855">
        <f>'★★★（入力）市町村別積算表①'!K476</f>
        <v>43</v>
      </c>
      <c r="L41" s="856">
        <f t="shared" si="2"/>
        <v>92</v>
      </c>
      <c r="M41" s="854">
        <f>'★★★（入力）市町村別積算表①'!M476</f>
        <v>0</v>
      </c>
      <c r="N41" s="855">
        <f>'★★★（入力）市町村別積算表①'!N476</f>
        <v>0</v>
      </c>
      <c r="O41" s="856">
        <f t="shared" si="3"/>
        <v>0</v>
      </c>
      <c r="P41" s="854">
        <f>'★★★（入力）市町村別積算表①'!P476</f>
        <v>77</v>
      </c>
      <c r="Q41" s="855">
        <f>'★★★（入力）市町村別積算表①'!Q476</f>
        <v>58</v>
      </c>
      <c r="R41" s="856">
        <f t="shared" si="4"/>
        <v>135</v>
      </c>
      <c r="S41" s="854">
        <f>'★★★（入力）市町村別積算表①'!S476</f>
        <v>0</v>
      </c>
      <c r="T41" s="855">
        <f>'★★★（入力）市町村別積算表①'!T476</f>
        <v>1</v>
      </c>
      <c r="U41" s="856">
        <f t="shared" si="5"/>
        <v>1</v>
      </c>
      <c r="V41" s="854">
        <f>'★★★（入力）市町村別積算表①'!Y476</f>
        <v>4151</v>
      </c>
      <c r="W41" s="855">
        <f>'★★★（入力）市町村別積算表①'!Z476</f>
        <v>4424</v>
      </c>
      <c r="X41" s="856">
        <f t="shared" si="6"/>
        <v>8575</v>
      </c>
      <c r="Y41" s="857"/>
      <c r="Z41" s="809">
        <f t="shared" si="7"/>
        <v>0</v>
      </c>
      <c r="AA41" s="809">
        <f t="shared" si="8"/>
        <v>0</v>
      </c>
      <c r="AB41" s="809">
        <f t="shared" si="9"/>
        <v>0</v>
      </c>
    </row>
    <row r="42" spans="2:28" s="791" customFormat="1" ht="17.25" customHeight="1">
      <c r="B42" s="852" t="s">
        <v>117</v>
      </c>
      <c r="C42" s="853">
        <v>3</v>
      </c>
      <c r="D42" s="854">
        <f>'★★★（入力）市町村別積算表①'!D486</f>
        <v>15409</v>
      </c>
      <c r="E42" s="855">
        <f>'★★★（入力）市町村別積算表①'!E486</f>
        <v>15582</v>
      </c>
      <c r="F42" s="856">
        <f t="shared" si="0"/>
        <v>30991</v>
      </c>
      <c r="G42" s="854">
        <f>'★★★（入力）市町村別積算表①'!G486</f>
        <v>0</v>
      </c>
      <c r="H42" s="855">
        <f>'★★★（入力）市町村別積算表①'!H486</f>
        <v>0</v>
      </c>
      <c r="I42" s="856">
        <f t="shared" si="1"/>
        <v>0</v>
      </c>
      <c r="J42" s="854">
        <f>'★★★（入力）市町村別積算表①'!J486</f>
        <v>362</v>
      </c>
      <c r="K42" s="855">
        <f>'★★★（入力）市町村別積算表①'!K486</f>
        <v>288</v>
      </c>
      <c r="L42" s="856">
        <f t="shared" si="2"/>
        <v>650</v>
      </c>
      <c r="M42" s="854">
        <f>'★★★（入力）市町村別積算表①'!M486</f>
        <v>0</v>
      </c>
      <c r="N42" s="855">
        <f>'★★★（入力）市町村別積算表①'!N486</f>
        <v>0</v>
      </c>
      <c r="O42" s="856">
        <f t="shared" si="3"/>
        <v>0</v>
      </c>
      <c r="P42" s="854">
        <f>'★★★（入力）市町村別積算表①'!P486</f>
        <v>313</v>
      </c>
      <c r="Q42" s="855">
        <f>'★★★（入力）市町村別積算表①'!Q486</f>
        <v>262</v>
      </c>
      <c r="R42" s="856">
        <f t="shared" si="4"/>
        <v>575</v>
      </c>
      <c r="S42" s="854">
        <f>'★★★（入力）市町村別積算表①'!S486</f>
        <v>8</v>
      </c>
      <c r="T42" s="855">
        <f>'★★★（入力）市町村別積算表①'!T486</f>
        <v>7</v>
      </c>
      <c r="U42" s="856">
        <f t="shared" si="5"/>
        <v>15</v>
      </c>
      <c r="V42" s="854">
        <f>'★★★（入力）市町村別積算表①'!Y486</f>
        <v>15470</v>
      </c>
      <c r="W42" s="855">
        <f>'★★★（入力）市町村別積算表①'!Z486</f>
        <v>15621</v>
      </c>
      <c r="X42" s="856">
        <f t="shared" si="6"/>
        <v>31091</v>
      </c>
      <c r="Y42" s="857"/>
      <c r="Z42" s="809">
        <f t="shared" si="7"/>
        <v>-4</v>
      </c>
      <c r="AA42" s="809">
        <f t="shared" si="8"/>
        <v>-6</v>
      </c>
      <c r="AB42" s="809">
        <f t="shared" si="9"/>
        <v>-10</v>
      </c>
    </row>
    <row r="43" spans="2:28" s="791" customFormat="1" ht="17.25" customHeight="1">
      <c r="B43" s="852" t="s">
        <v>77</v>
      </c>
      <c r="C43" s="853">
        <v>3</v>
      </c>
      <c r="D43" s="854">
        <f>'★★★（入力）市町村別積算表①'!D495</f>
        <v>7535</v>
      </c>
      <c r="E43" s="855">
        <f>'★★★（入力）市町村別積算表①'!E495</f>
        <v>7785</v>
      </c>
      <c r="F43" s="856">
        <f t="shared" si="0"/>
        <v>15320</v>
      </c>
      <c r="G43" s="854">
        <f>'★★★（入力）市町村別積算表①'!G495</f>
        <v>0</v>
      </c>
      <c r="H43" s="855">
        <f>'★★★（入力）市町村別積算表①'!H495</f>
        <v>0</v>
      </c>
      <c r="I43" s="856">
        <f t="shared" si="1"/>
        <v>0</v>
      </c>
      <c r="J43" s="854">
        <f>'★★★（入力）市町村別積算表①'!J495</f>
        <v>198</v>
      </c>
      <c r="K43" s="855">
        <f>'★★★（入力）市町村別積算表①'!K495</f>
        <v>169</v>
      </c>
      <c r="L43" s="856">
        <f t="shared" si="2"/>
        <v>367</v>
      </c>
      <c r="M43" s="854">
        <f>'★★★（入力）市町村別積算表①'!M495</f>
        <v>0</v>
      </c>
      <c r="N43" s="855">
        <f>'★★★（入力）市町村別積算表①'!N495</f>
        <v>0</v>
      </c>
      <c r="O43" s="856">
        <f t="shared" si="3"/>
        <v>0</v>
      </c>
      <c r="P43" s="854">
        <f>'★★★（入力）市町村別積算表①'!P495</f>
        <v>122</v>
      </c>
      <c r="Q43" s="855">
        <f>'★★★（入力）市町村別積算表①'!Q495</f>
        <v>114</v>
      </c>
      <c r="R43" s="856">
        <f t="shared" si="4"/>
        <v>236</v>
      </c>
      <c r="S43" s="854">
        <f>'★★★（入力）市町村別積算表①'!S495</f>
        <v>5</v>
      </c>
      <c r="T43" s="855">
        <f>'★★★（入力）市町村別積算表①'!T495</f>
        <v>6</v>
      </c>
      <c r="U43" s="856">
        <f t="shared" si="5"/>
        <v>11</v>
      </c>
      <c r="V43" s="854">
        <f>'★★★（入力）市町村別積算表①'!Y495</f>
        <v>7611</v>
      </c>
      <c r="W43" s="855">
        <f>'★★★（入力）市町村別積算表①'!Z495</f>
        <v>7839</v>
      </c>
      <c r="X43" s="856">
        <f t="shared" si="6"/>
        <v>15450</v>
      </c>
      <c r="Y43" s="857"/>
      <c r="Z43" s="809">
        <f t="shared" si="7"/>
        <v>5</v>
      </c>
      <c r="AA43" s="809">
        <f t="shared" si="8"/>
        <v>7</v>
      </c>
      <c r="AB43" s="809">
        <f t="shared" si="9"/>
        <v>12</v>
      </c>
    </row>
    <row r="44" spans="2:28" s="791" customFormat="1" ht="17.25" customHeight="1">
      <c r="B44" s="852" t="s">
        <v>78</v>
      </c>
      <c r="C44" s="853">
        <v>3</v>
      </c>
      <c r="D44" s="854">
        <f>'★★★（入力）市町村別積算表①'!D500</f>
        <v>3893</v>
      </c>
      <c r="E44" s="855">
        <f>'★★★（入力）市町村別積算表①'!E500</f>
        <v>3837</v>
      </c>
      <c r="F44" s="856">
        <f t="shared" si="0"/>
        <v>7730</v>
      </c>
      <c r="G44" s="854">
        <f>'★★★（入力）市町村別積算表①'!G500</f>
        <v>0</v>
      </c>
      <c r="H44" s="855">
        <f>'★★★（入力）市町村別積算表①'!H500</f>
        <v>0</v>
      </c>
      <c r="I44" s="856">
        <f t="shared" si="1"/>
        <v>0</v>
      </c>
      <c r="J44" s="854">
        <f>'★★★（入力）市町村別積算表①'!J500</f>
        <v>150</v>
      </c>
      <c r="K44" s="855">
        <f>'★★★（入力）市町村別積算表①'!K500</f>
        <v>125</v>
      </c>
      <c r="L44" s="856">
        <f t="shared" si="2"/>
        <v>275</v>
      </c>
      <c r="M44" s="854">
        <f>'★★★（入力）市町村別積算表①'!M500</f>
        <v>0</v>
      </c>
      <c r="N44" s="855">
        <f>'★★★（入力）市町村別積算表①'!N500</f>
        <v>0</v>
      </c>
      <c r="O44" s="856">
        <f t="shared" si="3"/>
        <v>0</v>
      </c>
      <c r="P44" s="854">
        <f>'★★★（入力）市町村別積算表①'!P500</f>
        <v>118</v>
      </c>
      <c r="Q44" s="855">
        <f>'★★★（入力）市町村別積算表①'!Q500</f>
        <v>91</v>
      </c>
      <c r="R44" s="856">
        <f t="shared" si="4"/>
        <v>209</v>
      </c>
      <c r="S44" s="854">
        <f>'★★★（入力）市町村別積算表①'!S500</f>
        <v>1</v>
      </c>
      <c r="T44" s="855">
        <f>'★★★（入力）市町村別積算表①'!T500</f>
        <v>1</v>
      </c>
      <c r="U44" s="856">
        <f t="shared" si="5"/>
        <v>2</v>
      </c>
      <c r="V44" s="854">
        <f>'★★★（入力）市町村別積算表①'!Y500</f>
        <v>3926</v>
      </c>
      <c r="W44" s="855">
        <f>'★★★（入力）市町村別積算表①'!Z500</f>
        <v>3872</v>
      </c>
      <c r="X44" s="856">
        <f t="shared" si="6"/>
        <v>7798</v>
      </c>
      <c r="Y44" s="857"/>
      <c r="Z44" s="809">
        <f t="shared" si="7"/>
        <v>0</v>
      </c>
      <c r="AA44" s="809">
        <f t="shared" si="8"/>
        <v>0</v>
      </c>
      <c r="AB44" s="809">
        <f t="shared" si="9"/>
        <v>0</v>
      </c>
    </row>
    <row r="45" spans="2:28" s="791" customFormat="1" ht="17.25" customHeight="1">
      <c r="B45" s="852" t="s">
        <v>79</v>
      </c>
      <c r="C45" s="853">
        <v>3</v>
      </c>
      <c r="D45" s="854">
        <f>'★★★（入力）市町村別積算表①'!D507</f>
        <v>6384</v>
      </c>
      <c r="E45" s="855">
        <f>'★★★（入力）市町村別積算表①'!E507</f>
        <v>6194</v>
      </c>
      <c r="F45" s="856">
        <f t="shared" si="0"/>
        <v>12578</v>
      </c>
      <c r="G45" s="854">
        <f>'★★★（入力）市町村別積算表①'!G507</f>
        <v>0</v>
      </c>
      <c r="H45" s="855">
        <f>'★★★（入力）市町村別積算表①'!H507</f>
        <v>0</v>
      </c>
      <c r="I45" s="856">
        <f t="shared" si="1"/>
        <v>0</v>
      </c>
      <c r="J45" s="854">
        <f>'★★★（入力）市町村別積算表①'!J507</f>
        <v>187</v>
      </c>
      <c r="K45" s="855">
        <f>'★★★（入力）市町村別積算表①'!K507</f>
        <v>127</v>
      </c>
      <c r="L45" s="856">
        <f t="shared" si="2"/>
        <v>314</v>
      </c>
      <c r="M45" s="854">
        <f>'★★★（入力）市町村別積算表①'!M507</f>
        <v>0</v>
      </c>
      <c r="N45" s="855">
        <f>'★★★（入力）市町村別積算表①'!N507</f>
        <v>0</v>
      </c>
      <c r="O45" s="856">
        <f t="shared" si="3"/>
        <v>0</v>
      </c>
      <c r="P45" s="854">
        <f>'★★★（入力）市町村別積算表①'!P507</f>
        <v>164</v>
      </c>
      <c r="Q45" s="855">
        <f>'★★★（入力）市町村別積算表①'!Q507</f>
        <v>142</v>
      </c>
      <c r="R45" s="856">
        <f t="shared" si="4"/>
        <v>306</v>
      </c>
      <c r="S45" s="854">
        <f>'★★★（入力）市町村別積算表①'!S507</f>
        <v>9</v>
      </c>
      <c r="T45" s="855">
        <f>'★★★（入力）市町村別積算表①'!T507</f>
        <v>6</v>
      </c>
      <c r="U45" s="856">
        <f t="shared" si="5"/>
        <v>15</v>
      </c>
      <c r="V45" s="854">
        <f>'★★★（入力）市町村別積算表①'!Y507</f>
        <v>6416</v>
      </c>
      <c r="W45" s="855">
        <f>'★★★（入力）市町村別積算表①'!Z507</f>
        <v>6185</v>
      </c>
      <c r="X45" s="856">
        <f t="shared" si="6"/>
        <v>12601</v>
      </c>
      <c r="Y45" s="857"/>
      <c r="Z45" s="809">
        <f t="shared" si="7"/>
        <v>0</v>
      </c>
      <c r="AA45" s="809">
        <f t="shared" si="8"/>
        <v>0</v>
      </c>
      <c r="AB45" s="809">
        <f t="shared" si="9"/>
        <v>0</v>
      </c>
    </row>
    <row r="46" spans="2:28" s="791" customFormat="1" ht="17.25" customHeight="1">
      <c r="B46" s="852" t="s">
        <v>80</v>
      </c>
      <c r="C46" s="853">
        <v>3</v>
      </c>
      <c r="D46" s="854">
        <f>'★★★（入力）市町村別積算表①'!D514</f>
        <v>6286</v>
      </c>
      <c r="E46" s="855">
        <f>'★★★（入力）市町村別積算表①'!E514</f>
        <v>6537</v>
      </c>
      <c r="F46" s="856">
        <f t="shared" si="0"/>
        <v>12823</v>
      </c>
      <c r="G46" s="854">
        <f>'★★★（入力）市町村別積算表①'!G514</f>
        <v>0</v>
      </c>
      <c r="H46" s="855">
        <f>'★★★（入力）市町村別積算表①'!H514</f>
        <v>0</v>
      </c>
      <c r="I46" s="856">
        <f t="shared" si="1"/>
        <v>0</v>
      </c>
      <c r="J46" s="854">
        <f>'★★★（入力）市町村別積算表①'!J514</f>
        <v>143</v>
      </c>
      <c r="K46" s="855">
        <f>'★★★（入力）市町村別積算表①'!K514</f>
        <v>118</v>
      </c>
      <c r="L46" s="856">
        <f t="shared" si="2"/>
        <v>261</v>
      </c>
      <c r="M46" s="854">
        <f>'★★★（入力）市町村別積算表①'!M514</f>
        <v>0</v>
      </c>
      <c r="N46" s="855">
        <f>'★★★（入力）市町村別積算表①'!N514</f>
        <v>0</v>
      </c>
      <c r="O46" s="856">
        <f t="shared" si="3"/>
        <v>0</v>
      </c>
      <c r="P46" s="854">
        <f>'★★★（入力）市町村別積算表①'!P514</f>
        <v>113</v>
      </c>
      <c r="Q46" s="855">
        <f>'★★★（入力）市町村別積算表①'!Q514</f>
        <v>112</v>
      </c>
      <c r="R46" s="856">
        <f t="shared" si="4"/>
        <v>225</v>
      </c>
      <c r="S46" s="854">
        <f>'★★★（入力）市町村別積算表①'!S514</f>
        <v>5</v>
      </c>
      <c r="T46" s="855">
        <f>'★★★（入力）市町村別積算表①'!T514</f>
        <v>4</v>
      </c>
      <c r="U46" s="856">
        <f t="shared" si="5"/>
        <v>9</v>
      </c>
      <c r="V46" s="854">
        <f>'★★★（入力）市町村別積算表①'!Y514</f>
        <v>6321</v>
      </c>
      <c r="W46" s="855">
        <f>'★★★（入力）市町村別積算表①'!Z514</f>
        <v>6547</v>
      </c>
      <c r="X46" s="856">
        <f t="shared" si="6"/>
        <v>12868</v>
      </c>
      <c r="Y46" s="857"/>
      <c r="Z46" s="809">
        <f t="shared" si="7"/>
        <v>0</v>
      </c>
      <c r="AA46" s="809">
        <f t="shared" si="8"/>
        <v>0</v>
      </c>
      <c r="AB46" s="809">
        <f t="shared" si="9"/>
        <v>0</v>
      </c>
    </row>
    <row r="47" spans="2:28" s="791" customFormat="1" ht="17.25" customHeight="1">
      <c r="B47" s="852" t="s">
        <v>118</v>
      </c>
      <c r="C47" s="853">
        <v>3</v>
      </c>
      <c r="D47" s="854">
        <f>'★★★（入力）市町村別積算表①'!D521</f>
        <v>5161</v>
      </c>
      <c r="E47" s="855">
        <f>'★★★（入力）市町村別積算表①'!E521</f>
        <v>5396</v>
      </c>
      <c r="F47" s="856">
        <f t="shared" si="0"/>
        <v>10557</v>
      </c>
      <c r="G47" s="854">
        <f>'★★★（入力）市町村別積算表①'!G521</f>
        <v>0</v>
      </c>
      <c r="H47" s="855">
        <f>'★★★（入力）市町村別積算表①'!H521</f>
        <v>0</v>
      </c>
      <c r="I47" s="856">
        <f t="shared" si="1"/>
        <v>0</v>
      </c>
      <c r="J47" s="854">
        <f>'★★★（入力）市町村別積算表①'!J521</f>
        <v>100</v>
      </c>
      <c r="K47" s="855">
        <f>'★★★（入力）市町村別積算表①'!K521</f>
        <v>94</v>
      </c>
      <c r="L47" s="856">
        <f t="shared" si="2"/>
        <v>194</v>
      </c>
      <c r="M47" s="854">
        <f>'★★★（入力）市町村別積算表①'!M521</f>
        <v>0</v>
      </c>
      <c r="N47" s="855">
        <f>'★★★（入力）市町村別積算表①'!N521</f>
        <v>0</v>
      </c>
      <c r="O47" s="856">
        <f t="shared" si="3"/>
        <v>0</v>
      </c>
      <c r="P47" s="854">
        <f>'★★★（入力）市町村別積算表①'!P521</f>
        <v>70</v>
      </c>
      <c r="Q47" s="855">
        <f>'★★★（入力）市町村別積算表①'!Q521</f>
        <v>61</v>
      </c>
      <c r="R47" s="856">
        <f t="shared" si="4"/>
        <v>131</v>
      </c>
      <c r="S47" s="854">
        <f>'★★★（入力）市町村別積算表①'!S521</f>
        <v>3</v>
      </c>
      <c r="T47" s="855">
        <f>'★★★（入力）市町村別積算表①'!T521</f>
        <v>3</v>
      </c>
      <c r="U47" s="856">
        <f t="shared" si="5"/>
        <v>6</v>
      </c>
      <c r="V47" s="854">
        <f>'★★★（入力）市町村別積算表①'!Y521</f>
        <v>5195</v>
      </c>
      <c r="W47" s="855">
        <f>'★★★（入力）市町村別積算表①'!Z521</f>
        <v>5433</v>
      </c>
      <c r="X47" s="856">
        <f t="shared" si="6"/>
        <v>10628</v>
      </c>
      <c r="Y47" s="857"/>
      <c r="Z47" s="809">
        <f t="shared" si="7"/>
        <v>-1</v>
      </c>
      <c r="AA47" s="809">
        <f t="shared" si="8"/>
        <v>-1</v>
      </c>
      <c r="AB47" s="809">
        <f t="shared" si="9"/>
        <v>-2</v>
      </c>
    </row>
    <row r="48" spans="2:28" s="791" customFormat="1" ht="17.25" customHeight="1">
      <c r="B48" s="852" t="s">
        <v>119</v>
      </c>
      <c r="C48" s="853">
        <v>3</v>
      </c>
      <c r="D48" s="854">
        <f>'★★★（入力）市町村別積算表①'!D543</f>
        <v>2832</v>
      </c>
      <c r="E48" s="855">
        <f>'★★★（入力）市町村別積算表①'!E543</f>
        <v>3049</v>
      </c>
      <c r="F48" s="856">
        <f t="shared" si="0"/>
        <v>5881</v>
      </c>
      <c r="G48" s="854">
        <f>'★★★（入力）市町村別積算表①'!G543</f>
        <v>0</v>
      </c>
      <c r="H48" s="855">
        <f>'★★★（入力）市町村別積算表①'!H543</f>
        <v>0</v>
      </c>
      <c r="I48" s="856">
        <f t="shared" si="1"/>
        <v>0</v>
      </c>
      <c r="J48" s="854">
        <f>'★★★（入力）市町村別積算表①'!J543</f>
        <v>49</v>
      </c>
      <c r="K48" s="855">
        <f>'★★★（入力）市町村別積算表①'!K543</f>
        <v>37</v>
      </c>
      <c r="L48" s="856">
        <f t="shared" si="2"/>
        <v>86</v>
      </c>
      <c r="M48" s="854">
        <f>'★★★（入力）市町村別積算表①'!M543</f>
        <v>0</v>
      </c>
      <c r="N48" s="855">
        <f>'★★★（入力）市町村別積算表①'!N543</f>
        <v>0</v>
      </c>
      <c r="O48" s="856">
        <f t="shared" si="3"/>
        <v>0</v>
      </c>
      <c r="P48" s="854">
        <f>'★★★（入力）市町村別積算表①'!P543</f>
        <v>34</v>
      </c>
      <c r="Q48" s="855">
        <f>'★★★（入力）市町村別積算表①'!Q543</f>
        <v>25</v>
      </c>
      <c r="R48" s="856">
        <f t="shared" si="4"/>
        <v>59</v>
      </c>
      <c r="S48" s="854">
        <f>'★★★（入力）市町村別積算表①'!S543</f>
        <v>3</v>
      </c>
      <c r="T48" s="855">
        <f>'★★★（入力）市町村別積算表①'!T543</f>
        <v>0</v>
      </c>
      <c r="U48" s="856">
        <f t="shared" si="5"/>
        <v>3</v>
      </c>
      <c r="V48" s="854">
        <f>'★★★（入力）市町村別積算表①'!Y543</f>
        <v>2849</v>
      </c>
      <c r="W48" s="855">
        <f>'★★★（入力）市町村別積算表①'!Z543</f>
        <v>3059</v>
      </c>
      <c r="X48" s="856">
        <f t="shared" si="6"/>
        <v>5908</v>
      </c>
      <c r="Y48" s="857"/>
      <c r="Z48" s="809">
        <f t="shared" si="7"/>
        <v>1</v>
      </c>
      <c r="AA48" s="809">
        <f t="shared" si="8"/>
        <v>2</v>
      </c>
      <c r="AB48" s="809">
        <f t="shared" si="9"/>
        <v>3</v>
      </c>
    </row>
    <row r="49" spans="2:28" s="791" customFormat="1" ht="17.25" customHeight="1">
      <c r="B49" s="852" t="s">
        <v>99</v>
      </c>
      <c r="C49" s="853">
        <v>3</v>
      </c>
      <c r="D49" s="854">
        <f>'★★★（入力）市町村別積算表①'!D551</f>
        <v>3896</v>
      </c>
      <c r="E49" s="855">
        <f>'★★★（入力）市町村別積算表①'!E551</f>
        <v>4121</v>
      </c>
      <c r="F49" s="856">
        <f t="shared" si="0"/>
        <v>8017</v>
      </c>
      <c r="G49" s="854">
        <f>'★★★（入力）市町村別積算表①'!G551</f>
        <v>0</v>
      </c>
      <c r="H49" s="855">
        <f>'★★★（入力）市町村別積算表①'!H551</f>
        <v>0</v>
      </c>
      <c r="I49" s="856">
        <f t="shared" si="1"/>
        <v>0</v>
      </c>
      <c r="J49" s="854">
        <f>'★★★（入力）市町村別積算表①'!J551</f>
        <v>61</v>
      </c>
      <c r="K49" s="855">
        <f>'★★★（入力）市町村別積算表①'!K551</f>
        <v>48</v>
      </c>
      <c r="L49" s="856">
        <f t="shared" si="2"/>
        <v>109</v>
      </c>
      <c r="M49" s="854">
        <f>'★★★（入力）市町村別積算表①'!M551</f>
        <v>0</v>
      </c>
      <c r="N49" s="855">
        <f>'★★★（入力）市町村別積算表①'!N551</f>
        <v>0</v>
      </c>
      <c r="O49" s="856">
        <f t="shared" si="3"/>
        <v>0</v>
      </c>
      <c r="P49" s="854">
        <f>'★★★（入力）市町村別積算表①'!P551</f>
        <v>64</v>
      </c>
      <c r="Q49" s="855">
        <f>'★★★（入力）市町村別積算表①'!Q551</f>
        <v>46</v>
      </c>
      <c r="R49" s="856">
        <f t="shared" si="4"/>
        <v>110</v>
      </c>
      <c r="S49" s="854">
        <f>'★★★（入力）市町村別積算表①'!S551</f>
        <v>2</v>
      </c>
      <c r="T49" s="855">
        <f>'★★★（入力）市町村別積算表①'!T551</f>
        <v>2</v>
      </c>
      <c r="U49" s="856">
        <f t="shared" si="5"/>
        <v>4</v>
      </c>
      <c r="V49" s="854">
        <f>'★★★（入力）市町村別積算表①'!Y551</f>
        <v>3892</v>
      </c>
      <c r="W49" s="855">
        <f>'★★★（入力）市町村別積算表①'!Z551</f>
        <v>4123</v>
      </c>
      <c r="X49" s="856">
        <f t="shared" si="6"/>
        <v>8015</v>
      </c>
      <c r="Y49" s="857"/>
      <c r="Z49" s="809">
        <f t="shared" si="7"/>
        <v>3</v>
      </c>
      <c r="AA49" s="809">
        <f t="shared" si="8"/>
        <v>2</v>
      </c>
      <c r="AB49" s="809">
        <f t="shared" si="9"/>
        <v>5</v>
      </c>
    </row>
    <row r="50" spans="2:28" s="791" customFormat="1" ht="17.25" customHeight="1">
      <c r="B50" s="852" t="s">
        <v>120</v>
      </c>
      <c r="C50" s="853">
        <v>3</v>
      </c>
      <c r="D50" s="854">
        <f>'★★★（入力）市町村別積算表①'!D562</f>
        <v>3804</v>
      </c>
      <c r="E50" s="855">
        <f>'★★★（入力）市町村別積算表①'!E562</f>
        <v>4016</v>
      </c>
      <c r="F50" s="856">
        <f t="shared" si="0"/>
        <v>7820</v>
      </c>
      <c r="G50" s="854">
        <f>'★★★（入力）市町村別積算表①'!G562</f>
        <v>0</v>
      </c>
      <c r="H50" s="855">
        <f>'★★★（入力）市町村別積算表①'!H562</f>
        <v>0</v>
      </c>
      <c r="I50" s="856">
        <f t="shared" si="1"/>
        <v>0</v>
      </c>
      <c r="J50" s="854">
        <f>'★★★（入力）市町村別積算表①'!J562</f>
        <v>88</v>
      </c>
      <c r="K50" s="855">
        <f>'★★★（入力）市町村別積算表①'!K562</f>
        <v>69</v>
      </c>
      <c r="L50" s="856">
        <f t="shared" si="2"/>
        <v>157</v>
      </c>
      <c r="M50" s="854">
        <f>'★★★（入力）市町村別積算表①'!M562</f>
        <v>0</v>
      </c>
      <c r="N50" s="855">
        <f>'★★★（入力）市町村別積算表①'!N562</f>
        <v>0</v>
      </c>
      <c r="O50" s="856">
        <f t="shared" si="3"/>
        <v>0</v>
      </c>
      <c r="P50" s="854">
        <f>'★★★（入力）市町村別積算表①'!P562</f>
        <v>64</v>
      </c>
      <c r="Q50" s="855">
        <f>'★★★（入力）市町村別積算表①'!Q562</f>
        <v>48</v>
      </c>
      <c r="R50" s="856">
        <f t="shared" si="4"/>
        <v>112</v>
      </c>
      <c r="S50" s="854">
        <f>'★★★（入力）市町村別積算表①'!S562</f>
        <v>6</v>
      </c>
      <c r="T50" s="855">
        <f>'★★★（入力）市町村別積算表①'!T562</f>
        <v>4</v>
      </c>
      <c r="U50" s="856">
        <f t="shared" si="5"/>
        <v>10</v>
      </c>
      <c r="V50" s="854">
        <f>'★★★（入力）市町村別積算表①'!Y562</f>
        <v>3839</v>
      </c>
      <c r="W50" s="855">
        <f>'★★★（入力）市町村別積算表①'!Z562</f>
        <v>4047</v>
      </c>
      <c r="X50" s="856">
        <f t="shared" si="6"/>
        <v>7886</v>
      </c>
      <c r="Y50" s="857"/>
      <c r="Z50" s="809">
        <f t="shared" si="7"/>
        <v>-5</v>
      </c>
      <c r="AA50" s="809">
        <f t="shared" si="8"/>
        <v>-6</v>
      </c>
      <c r="AB50" s="809">
        <f t="shared" si="9"/>
        <v>-11</v>
      </c>
    </row>
    <row r="51" spans="2:28" s="791" customFormat="1" ht="17.25" customHeight="1">
      <c r="B51" s="852" t="s">
        <v>121</v>
      </c>
      <c r="C51" s="853">
        <v>3</v>
      </c>
      <c r="D51" s="854">
        <f>'★★★（入力）市町村別積算表①'!D573</f>
        <v>2391</v>
      </c>
      <c r="E51" s="855">
        <f>'★★★（入力）市町村別積算表①'!E573</f>
        <v>2600</v>
      </c>
      <c r="F51" s="856">
        <f t="shared" si="0"/>
        <v>4991</v>
      </c>
      <c r="G51" s="854">
        <f>'★★★（入力）市町村別積算表①'!G573</f>
        <v>0</v>
      </c>
      <c r="H51" s="855">
        <f>'★★★（入力）市町村別積算表①'!H573</f>
        <v>0</v>
      </c>
      <c r="I51" s="856">
        <f t="shared" si="1"/>
        <v>0</v>
      </c>
      <c r="J51" s="854">
        <f>'★★★（入力）市町村別積算表①'!J573</f>
        <v>47</v>
      </c>
      <c r="K51" s="855">
        <f>'★★★（入力）市町村別積算表①'!K573</f>
        <v>48</v>
      </c>
      <c r="L51" s="856">
        <f t="shared" si="2"/>
        <v>95</v>
      </c>
      <c r="M51" s="854">
        <f>'★★★（入力）市町村別積算表①'!M573</f>
        <v>0</v>
      </c>
      <c r="N51" s="855">
        <f>'★★★（入力）市町村別積算表①'!N573</f>
        <v>0</v>
      </c>
      <c r="O51" s="856">
        <f t="shared" si="3"/>
        <v>0</v>
      </c>
      <c r="P51" s="854">
        <f>'★★★（入力）市町村別積算表①'!P573</f>
        <v>51</v>
      </c>
      <c r="Q51" s="855">
        <f>'★★★（入力）市町村別積算表①'!Q573</f>
        <v>51</v>
      </c>
      <c r="R51" s="856">
        <f t="shared" si="4"/>
        <v>102</v>
      </c>
      <c r="S51" s="854">
        <f>'★★★（入力）市町村別積算表①'!S573</f>
        <v>4</v>
      </c>
      <c r="T51" s="855">
        <f>'★★★（入力）市町村別積算表①'!T573</f>
        <v>3</v>
      </c>
      <c r="U51" s="856">
        <f t="shared" si="5"/>
        <v>7</v>
      </c>
      <c r="V51" s="854">
        <f>'★★★（入力）市町村別積算表①'!Y573</f>
        <v>2391</v>
      </c>
      <c r="W51" s="855">
        <f>'★★★（入力）市町村別積算表①'!Z573</f>
        <v>2600</v>
      </c>
      <c r="X51" s="856">
        <f t="shared" si="6"/>
        <v>4991</v>
      </c>
      <c r="Y51" s="857"/>
      <c r="Z51" s="809">
        <f t="shared" si="7"/>
        <v>0</v>
      </c>
      <c r="AA51" s="809">
        <f t="shared" si="8"/>
        <v>0</v>
      </c>
      <c r="AB51" s="809">
        <f t="shared" si="9"/>
        <v>0</v>
      </c>
    </row>
    <row r="52" spans="2:28" s="791" customFormat="1" ht="17.25" customHeight="1">
      <c r="B52" s="852" t="s">
        <v>122</v>
      </c>
      <c r="C52" s="853">
        <v>3</v>
      </c>
      <c r="D52" s="854">
        <f>'★★★（入力）市町村別積算表①'!D579</f>
        <v>1752</v>
      </c>
      <c r="E52" s="855">
        <f>'★★★（入力）市町村別積算表①'!E579</f>
        <v>1868</v>
      </c>
      <c r="F52" s="856">
        <f t="shared" si="0"/>
        <v>3620</v>
      </c>
      <c r="G52" s="854">
        <f>'★★★（入力）市町村別積算表①'!G579</f>
        <v>0</v>
      </c>
      <c r="H52" s="855">
        <f>'★★★（入力）市町村別積算表①'!H579</f>
        <v>0</v>
      </c>
      <c r="I52" s="856">
        <f t="shared" si="1"/>
        <v>0</v>
      </c>
      <c r="J52" s="854">
        <f>'★★★（入力）市町村別積算表①'!J579</f>
        <v>26</v>
      </c>
      <c r="K52" s="855">
        <f>'★★★（入力）市町村別積算表①'!K579</f>
        <v>22</v>
      </c>
      <c r="L52" s="856">
        <f t="shared" si="2"/>
        <v>48</v>
      </c>
      <c r="M52" s="854">
        <f>'★★★（入力）市町村別積算表①'!M579</f>
        <v>0</v>
      </c>
      <c r="N52" s="855">
        <f>'★★★（入力）市町村別積算表①'!N579</f>
        <v>0</v>
      </c>
      <c r="O52" s="856">
        <f t="shared" si="3"/>
        <v>0</v>
      </c>
      <c r="P52" s="854">
        <f>'★★★（入力）市町村別積算表①'!P579</f>
        <v>22</v>
      </c>
      <c r="Q52" s="855">
        <f>'★★★（入力）市町村別積算表①'!Q579</f>
        <v>26</v>
      </c>
      <c r="R52" s="856">
        <f t="shared" si="4"/>
        <v>48</v>
      </c>
      <c r="S52" s="854">
        <f>'★★★（入力）市町村別積算表①'!S579</f>
        <v>2</v>
      </c>
      <c r="T52" s="855">
        <f>'★★★（入力）市町村別積算表①'!T579</f>
        <v>2</v>
      </c>
      <c r="U52" s="856">
        <f t="shared" si="5"/>
        <v>4</v>
      </c>
      <c r="V52" s="854">
        <f>'★★★（入力）市町村別積算表①'!Y579</f>
        <v>1755</v>
      </c>
      <c r="W52" s="855">
        <f>'★★★（入力）市町村別積算表①'!Z579</f>
        <v>1865</v>
      </c>
      <c r="X52" s="856">
        <f t="shared" si="6"/>
        <v>3620</v>
      </c>
      <c r="Y52" s="857"/>
      <c r="Z52" s="809">
        <f t="shared" si="7"/>
        <v>3</v>
      </c>
      <c r="AA52" s="809">
        <f t="shared" si="8"/>
        <v>1</v>
      </c>
      <c r="AB52" s="809">
        <f t="shared" si="9"/>
        <v>4</v>
      </c>
    </row>
    <row r="53" spans="2:28" s="791" customFormat="1" ht="17.25" customHeight="1">
      <c r="B53" s="852" t="s">
        <v>123</v>
      </c>
      <c r="C53" s="853">
        <v>2</v>
      </c>
      <c r="D53" s="854">
        <f>'★★★（入力）市町村別積算表①'!D598</f>
        <v>1859</v>
      </c>
      <c r="E53" s="855">
        <f>'★★★（入力）市町村別積算表①'!E598</f>
        <v>1935</v>
      </c>
      <c r="F53" s="856">
        <f t="shared" si="0"/>
        <v>3794</v>
      </c>
      <c r="G53" s="854">
        <f>'★★★（入力）市町村別積算表①'!G598</f>
        <v>0</v>
      </c>
      <c r="H53" s="855">
        <f>'★★★（入力）市町村別積算表①'!H598</f>
        <v>0</v>
      </c>
      <c r="I53" s="856">
        <f t="shared" si="1"/>
        <v>0</v>
      </c>
      <c r="J53" s="854">
        <f>'★★★（入力）市町村別積算表①'!J598</f>
        <v>23</v>
      </c>
      <c r="K53" s="855">
        <f>'★★★（入力）市町村別積算表①'!K598</f>
        <v>25</v>
      </c>
      <c r="L53" s="856">
        <f t="shared" si="2"/>
        <v>48</v>
      </c>
      <c r="M53" s="854">
        <f>'★★★（入力）市町村別積算表①'!M598</f>
        <v>0</v>
      </c>
      <c r="N53" s="855">
        <f>'★★★（入力）市町村別積算表①'!N598</f>
        <v>0</v>
      </c>
      <c r="O53" s="856">
        <f t="shared" si="3"/>
        <v>0</v>
      </c>
      <c r="P53" s="854">
        <f>'★★★（入力）市町村別積算表①'!P598</f>
        <v>22</v>
      </c>
      <c r="Q53" s="855">
        <f>'★★★（入力）市町村別積算表①'!Q598</f>
        <v>33</v>
      </c>
      <c r="R53" s="856">
        <f t="shared" si="4"/>
        <v>55</v>
      </c>
      <c r="S53" s="854">
        <f>'★★★（入力）市町村別積算表①'!S598</f>
        <v>0</v>
      </c>
      <c r="T53" s="855">
        <f>'★★★（入力）市町村別積算表①'!T598</f>
        <v>0</v>
      </c>
      <c r="U53" s="856">
        <f t="shared" si="5"/>
        <v>0</v>
      </c>
      <c r="V53" s="854">
        <f>'★★★（入力）市町村別積算表①'!Y598</f>
        <v>1860</v>
      </c>
      <c r="W53" s="855">
        <f>'★★★（入力）市町村別積算表①'!Z598</f>
        <v>1927</v>
      </c>
      <c r="X53" s="856">
        <f t="shared" si="6"/>
        <v>3787</v>
      </c>
      <c r="Y53" s="857"/>
      <c r="Z53" s="809">
        <f t="shared" si="7"/>
        <v>0</v>
      </c>
      <c r="AA53" s="809">
        <f t="shared" si="8"/>
        <v>0</v>
      </c>
      <c r="AB53" s="809">
        <f t="shared" si="9"/>
        <v>0</v>
      </c>
    </row>
    <row r="54" spans="2:28" s="791" customFormat="1" ht="17.25" customHeight="1">
      <c r="B54" s="852" t="s">
        <v>451</v>
      </c>
      <c r="C54" s="853">
        <v>2</v>
      </c>
      <c r="D54" s="854">
        <f>'★★★（入力）市町村別積算表①'!D618</f>
        <v>9112</v>
      </c>
      <c r="E54" s="855">
        <f>'★★★（入力）市町村別積算表①'!E618</f>
        <v>9584</v>
      </c>
      <c r="F54" s="856">
        <f>'★★★（入力）市町村別積算表①'!F618</f>
        <v>18696</v>
      </c>
      <c r="G54" s="854">
        <f>'★★★（入力）市町村別積算表①'!G618</f>
        <v>0</v>
      </c>
      <c r="H54" s="855">
        <f>'★★★（入力）市町村別積算表①'!H618</f>
        <v>0</v>
      </c>
      <c r="I54" s="856">
        <f>'★★★（入力）市町村別積算表①'!I618</f>
        <v>0</v>
      </c>
      <c r="J54" s="854">
        <f>'★★★（入力）市町村別積算表①'!J618</f>
        <v>225</v>
      </c>
      <c r="K54" s="855">
        <f>'★★★（入力）市町村別積算表①'!K618</f>
        <v>198</v>
      </c>
      <c r="L54" s="856">
        <f>'★★★（入力）市町村別積算表①'!L618</f>
        <v>423</v>
      </c>
      <c r="M54" s="854">
        <f>'★★★（入力）市町村別積算表①'!M618</f>
        <v>0</v>
      </c>
      <c r="N54" s="855">
        <f>'★★★（入力）市町村別積算表①'!N618</f>
        <v>0</v>
      </c>
      <c r="O54" s="856">
        <f>'★★★（入力）市町村別積算表①'!O618</f>
        <v>0</v>
      </c>
      <c r="P54" s="854">
        <f>'★★★（入力）市町村別積算表①'!P618</f>
        <v>167</v>
      </c>
      <c r="Q54" s="855">
        <f>'★★★（入力）市町村別積算表①'!Q618</f>
        <v>134</v>
      </c>
      <c r="R54" s="856">
        <f>'★★★（入力）市町村別積算表①'!R618</f>
        <v>301</v>
      </c>
      <c r="S54" s="854">
        <f>'★★★（入力）市町村別積算表①'!S618</f>
        <v>9</v>
      </c>
      <c r="T54" s="855">
        <f>'★★★（入力）市町村別積算表①'!T618</f>
        <v>6</v>
      </c>
      <c r="U54" s="856">
        <f>'★★★（入力）市町村別積算表①'!U618</f>
        <v>15</v>
      </c>
      <c r="V54" s="854">
        <f>SUM(D54,G54,J54,M54)-P54+S54</f>
        <v>9179</v>
      </c>
      <c r="W54" s="855">
        <f>SUM(E54,H54,K54,N54)-Q54+T54</f>
        <v>9654</v>
      </c>
      <c r="X54" s="856">
        <f t="shared" si="6"/>
        <v>18833</v>
      </c>
      <c r="Y54" s="857"/>
      <c r="Z54" s="809">
        <f t="shared" si="7"/>
        <v>0</v>
      </c>
      <c r="AA54" s="809">
        <f t="shared" si="8"/>
        <v>0</v>
      </c>
      <c r="AB54" s="809">
        <f t="shared" si="9"/>
        <v>0</v>
      </c>
    </row>
    <row r="55" spans="2:28" s="791" customFormat="1" ht="17.25" customHeight="1">
      <c r="B55" s="876" t="s">
        <v>124</v>
      </c>
      <c r="C55" s="877">
        <v>2</v>
      </c>
      <c r="D55" s="878">
        <f>'★★★（入力）市町村別積算表①'!D656</f>
        <v>10570</v>
      </c>
      <c r="E55" s="879">
        <f>'★★★（入力）市町村別積算表①'!E656</f>
        <v>10781</v>
      </c>
      <c r="F55" s="880">
        <f t="shared" si="0"/>
        <v>21351</v>
      </c>
      <c r="G55" s="878">
        <f>'★★★（入力）市町村別積算表①'!G656</f>
        <v>0</v>
      </c>
      <c r="H55" s="879">
        <f>'★★★（入力）市町村別積算表①'!H656</f>
        <v>0</v>
      </c>
      <c r="I55" s="880">
        <f t="shared" si="1"/>
        <v>0</v>
      </c>
      <c r="J55" s="878">
        <f>'★★★（入力）市町村別積算表①'!J656</f>
        <v>163</v>
      </c>
      <c r="K55" s="879">
        <f>'★★★（入力）市町村別積算表①'!K656</f>
        <v>157</v>
      </c>
      <c r="L55" s="880">
        <f t="shared" si="2"/>
        <v>320</v>
      </c>
      <c r="M55" s="878">
        <f>'★★★（入力）市町村別積算表①'!M656</f>
        <v>0</v>
      </c>
      <c r="N55" s="879">
        <f>'★★★（入力）市町村別積算表①'!N656</f>
        <v>0</v>
      </c>
      <c r="O55" s="880">
        <f t="shared" si="3"/>
        <v>0</v>
      </c>
      <c r="P55" s="878">
        <f>'★★★（入力）市町村別積算表①'!P656</f>
        <v>215</v>
      </c>
      <c r="Q55" s="879">
        <f>'★★★（入力）市町村別積算表①'!Q656</f>
        <v>147</v>
      </c>
      <c r="R55" s="880">
        <f t="shared" si="4"/>
        <v>362</v>
      </c>
      <c r="S55" s="878">
        <f>'★★★（入力）市町村別積算表①'!S656</f>
        <v>4</v>
      </c>
      <c r="T55" s="879">
        <f>'★★★（入力）市町村別積算表①'!T656</f>
        <v>3</v>
      </c>
      <c r="U55" s="880">
        <f t="shared" si="5"/>
        <v>7</v>
      </c>
      <c r="V55" s="878">
        <f>'★★★（入力）市町村別積算表①'!Y656</f>
        <v>10522</v>
      </c>
      <c r="W55" s="879">
        <f>'★★★（入力）市町村別積算表①'!Z656</f>
        <v>10794</v>
      </c>
      <c r="X55" s="880">
        <f t="shared" si="6"/>
        <v>21316</v>
      </c>
      <c r="Y55" s="881"/>
      <c r="Z55" s="809">
        <f t="shared" si="7"/>
        <v>0</v>
      </c>
      <c r="AA55" s="809">
        <f t="shared" si="8"/>
        <v>0</v>
      </c>
      <c r="AB55" s="809">
        <f t="shared" si="9"/>
        <v>0</v>
      </c>
    </row>
    <row r="56" spans="2:28" s="816" customFormat="1" ht="17.25" customHeight="1">
      <c r="B56" s="871" t="s">
        <v>125</v>
      </c>
      <c r="C56" s="872"/>
      <c r="D56" s="873">
        <f aca="true" t="shared" si="12" ref="D56:X56">SUM(D24:D55)</f>
        <v>140585</v>
      </c>
      <c r="E56" s="874">
        <f t="shared" si="12"/>
        <v>148130</v>
      </c>
      <c r="F56" s="875">
        <f t="shared" si="12"/>
        <v>288715</v>
      </c>
      <c r="G56" s="873">
        <f t="shared" si="12"/>
        <v>0</v>
      </c>
      <c r="H56" s="874">
        <f t="shared" si="12"/>
        <v>0</v>
      </c>
      <c r="I56" s="875">
        <f t="shared" si="12"/>
        <v>0</v>
      </c>
      <c r="J56" s="873">
        <f t="shared" si="12"/>
        <v>2677</v>
      </c>
      <c r="K56" s="874">
        <f t="shared" si="12"/>
        <v>2342</v>
      </c>
      <c r="L56" s="875">
        <f t="shared" si="12"/>
        <v>5019</v>
      </c>
      <c r="M56" s="873">
        <f t="shared" si="12"/>
        <v>0</v>
      </c>
      <c r="N56" s="874">
        <f t="shared" si="12"/>
        <v>0</v>
      </c>
      <c r="O56" s="875">
        <f t="shared" si="12"/>
        <v>0</v>
      </c>
      <c r="P56" s="873">
        <f t="shared" si="12"/>
        <v>2448</v>
      </c>
      <c r="Q56" s="874">
        <f t="shared" si="12"/>
        <v>2099</v>
      </c>
      <c r="R56" s="875">
        <f t="shared" si="12"/>
        <v>4547</v>
      </c>
      <c r="S56" s="873">
        <f t="shared" si="12"/>
        <v>85</v>
      </c>
      <c r="T56" s="874">
        <f t="shared" si="12"/>
        <v>66</v>
      </c>
      <c r="U56" s="875">
        <f t="shared" si="12"/>
        <v>151</v>
      </c>
      <c r="V56" s="873">
        <f t="shared" si="12"/>
        <v>140895</v>
      </c>
      <c r="W56" s="874">
        <f t="shared" si="12"/>
        <v>148433</v>
      </c>
      <c r="X56" s="875">
        <f t="shared" si="12"/>
        <v>289328</v>
      </c>
      <c r="Y56" s="815"/>
      <c r="Z56" s="809">
        <f t="shared" si="7"/>
        <v>4</v>
      </c>
      <c r="AA56" s="809">
        <f t="shared" si="8"/>
        <v>6</v>
      </c>
      <c r="AB56" s="809">
        <f t="shared" si="9"/>
        <v>10</v>
      </c>
    </row>
    <row r="57" spans="2:28" s="791" customFormat="1" ht="17.25" customHeight="1">
      <c r="B57" s="882" t="s">
        <v>126</v>
      </c>
      <c r="C57" s="883">
        <v>1</v>
      </c>
      <c r="D57" s="884">
        <f>'★★★（入力）市町村別積算表①'!D273</f>
        <v>501</v>
      </c>
      <c r="E57" s="885">
        <f>'★★★（入力）市町村別積算表①'!E273</f>
        <v>547</v>
      </c>
      <c r="F57" s="886">
        <f t="shared" si="0"/>
        <v>1048</v>
      </c>
      <c r="G57" s="884">
        <f>'★★★（入力）市町村別積算表①'!G273</f>
        <v>0</v>
      </c>
      <c r="H57" s="885">
        <f>'★★★（入力）市町村別積算表①'!H273</f>
        <v>0</v>
      </c>
      <c r="I57" s="886">
        <f t="shared" si="1"/>
        <v>0</v>
      </c>
      <c r="J57" s="884">
        <f>'★★★（入力）市町村別積算表①'!J273</f>
        <v>4</v>
      </c>
      <c r="K57" s="885">
        <f>'★★★（入力）市町村別積算表①'!K273</f>
        <v>3</v>
      </c>
      <c r="L57" s="886">
        <f t="shared" si="2"/>
        <v>7</v>
      </c>
      <c r="M57" s="884">
        <f>'★★★（入力）市町村別積算表①'!M273</f>
        <v>0</v>
      </c>
      <c r="N57" s="885">
        <f>'★★★（入力）市町村別積算表①'!N273</f>
        <v>0</v>
      </c>
      <c r="O57" s="886">
        <f t="shared" si="3"/>
        <v>0</v>
      </c>
      <c r="P57" s="884">
        <f>'★★★（入力）市町村別積算表①'!P273</f>
        <v>12</v>
      </c>
      <c r="Q57" s="885">
        <f>'★★★（入力）市町村別積算表①'!Q273</f>
        <v>6</v>
      </c>
      <c r="R57" s="886">
        <f t="shared" si="4"/>
        <v>18</v>
      </c>
      <c r="S57" s="884">
        <f>'★★★（入力）市町村別積算表①'!S273</f>
        <v>1</v>
      </c>
      <c r="T57" s="885">
        <f>'★★★（入力）市町村別積算表①'!T273</f>
        <v>1</v>
      </c>
      <c r="U57" s="886">
        <f t="shared" si="5"/>
        <v>2</v>
      </c>
      <c r="V57" s="884">
        <f>'★★★（入力）市町村別積算表①'!Y273</f>
        <v>492</v>
      </c>
      <c r="W57" s="885">
        <f>'★★★（入力）市町村別積算表①'!Z273</f>
        <v>543</v>
      </c>
      <c r="X57" s="886">
        <f t="shared" si="6"/>
        <v>1035</v>
      </c>
      <c r="Y57" s="887"/>
      <c r="Z57" s="809">
        <f t="shared" si="7"/>
        <v>2</v>
      </c>
      <c r="AA57" s="809">
        <f t="shared" si="8"/>
        <v>2</v>
      </c>
      <c r="AB57" s="809">
        <f t="shared" si="9"/>
        <v>4</v>
      </c>
    </row>
    <row r="58" spans="2:28" s="791" customFormat="1" ht="17.25" customHeight="1">
      <c r="B58" s="852" t="s">
        <v>127</v>
      </c>
      <c r="C58" s="853">
        <v>1</v>
      </c>
      <c r="D58" s="854">
        <f>'★★★（入力）市町村別積算表①'!D288</f>
        <v>611</v>
      </c>
      <c r="E58" s="855">
        <f>'★★★（入力）市町村別積算表①'!E288</f>
        <v>640</v>
      </c>
      <c r="F58" s="856">
        <f t="shared" si="0"/>
        <v>1251</v>
      </c>
      <c r="G58" s="854">
        <f>'★★★（入力）市町村別積算表①'!G288</f>
        <v>0</v>
      </c>
      <c r="H58" s="855">
        <f>'★★★（入力）市町村別積算表①'!H288</f>
        <v>0</v>
      </c>
      <c r="I58" s="856">
        <f t="shared" si="1"/>
        <v>0</v>
      </c>
      <c r="J58" s="854">
        <f>'★★★（入力）市町村別積算表①'!J288</f>
        <v>16</v>
      </c>
      <c r="K58" s="855">
        <f>'★★★（入力）市町村別積算表①'!K288</f>
        <v>11</v>
      </c>
      <c r="L58" s="856">
        <f t="shared" si="2"/>
        <v>27</v>
      </c>
      <c r="M58" s="854">
        <f>'★★★（入力）市町村別積算表①'!M288</f>
        <v>0</v>
      </c>
      <c r="N58" s="855">
        <f>'★★★（入力）市町村別積算表①'!N288</f>
        <v>0</v>
      </c>
      <c r="O58" s="856">
        <f t="shared" si="3"/>
        <v>0</v>
      </c>
      <c r="P58" s="854">
        <f>'★★★（入力）市町村別積算表①'!P288</f>
        <v>9</v>
      </c>
      <c r="Q58" s="855">
        <f>'★★★（入力）市町村別積算表①'!Q288</f>
        <v>10</v>
      </c>
      <c r="R58" s="856">
        <f t="shared" si="4"/>
        <v>19</v>
      </c>
      <c r="S58" s="854">
        <f>'★★★（入力）市町村別積算表①'!S288</f>
        <v>1</v>
      </c>
      <c r="T58" s="855">
        <f>'★★★（入力）市町村別積算表①'!T288</f>
        <v>3</v>
      </c>
      <c r="U58" s="856">
        <f t="shared" si="5"/>
        <v>4</v>
      </c>
      <c r="V58" s="854">
        <f>'★★★（入力）市町村別積算表①'!Y288</f>
        <v>619</v>
      </c>
      <c r="W58" s="855">
        <f>'★★★（入力）市町村別積算表①'!Z288</f>
        <v>644</v>
      </c>
      <c r="X58" s="856">
        <f t="shared" si="6"/>
        <v>1263</v>
      </c>
      <c r="Y58" s="857"/>
      <c r="Z58" s="809">
        <f t="shared" si="7"/>
        <v>0</v>
      </c>
      <c r="AA58" s="809">
        <f t="shared" si="8"/>
        <v>0</v>
      </c>
      <c r="AB58" s="809">
        <f t="shared" si="9"/>
        <v>0</v>
      </c>
    </row>
    <row r="59" spans="2:28" s="791" customFormat="1" ht="17.25" customHeight="1">
      <c r="B59" s="852" t="s">
        <v>88</v>
      </c>
      <c r="C59" s="853">
        <v>2</v>
      </c>
      <c r="D59" s="854">
        <f>'★★★（入力）市町村別積算表①'!D329</f>
        <v>1875</v>
      </c>
      <c r="E59" s="855">
        <f>'★★★（入力）市町村別積算表①'!E329</f>
        <v>1959</v>
      </c>
      <c r="F59" s="856">
        <f t="shared" si="0"/>
        <v>3834</v>
      </c>
      <c r="G59" s="854">
        <f>'★★★（入力）市町村別積算表①'!G329</f>
        <v>0</v>
      </c>
      <c r="H59" s="855">
        <f>'★★★（入力）市町村別積算表①'!H329</f>
        <v>0</v>
      </c>
      <c r="I59" s="856">
        <f t="shared" si="1"/>
        <v>0</v>
      </c>
      <c r="J59" s="854">
        <f>'★★★（入力）市町村別積算表①'!J329</f>
        <v>22</v>
      </c>
      <c r="K59" s="855">
        <f>'★★★（入力）市町村別積算表①'!K329</f>
        <v>23</v>
      </c>
      <c r="L59" s="856">
        <f t="shared" si="2"/>
        <v>45</v>
      </c>
      <c r="M59" s="854">
        <f>'★★★（入力）市町村別積算表①'!M329</f>
        <v>0</v>
      </c>
      <c r="N59" s="855">
        <f>'★★★（入力）市町村別積算表①'!N329</f>
        <v>0</v>
      </c>
      <c r="O59" s="856">
        <f t="shared" si="3"/>
        <v>0</v>
      </c>
      <c r="P59" s="854">
        <f>'★★★（入力）市町村別積算表①'!P329</f>
        <v>15</v>
      </c>
      <c r="Q59" s="855">
        <f>'★★★（入力）市町村別積算表①'!Q329</f>
        <v>12</v>
      </c>
      <c r="R59" s="856">
        <f t="shared" si="4"/>
        <v>27</v>
      </c>
      <c r="S59" s="854">
        <f>'★★★（入力）市町村別積算表①'!S329</f>
        <v>0</v>
      </c>
      <c r="T59" s="855">
        <f>'★★★（入力）市町村別積算表①'!T329</f>
        <v>0</v>
      </c>
      <c r="U59" s="856">
        <f t="shared" si="5"/>
        <v>0</v>
      </c>
      <c r="V59" s="854">
        <f>'★★★（入力）市町村別積算表①'!Y329</f>
        <v>1884</v>
      </c>
      <c r="W59" s="855">
        <f>'★★★（入力）市町村別積算表①'!Z329</f>
        <v>1972</v>
      </c>
      <c r="X59" s="856">
        <f t="shared" si="6"/>
        <v>3856</v>
      </c>
      <c r="Y59" s="857"/>
      <c r="Z59" s="809">
        <f t="shared" si="7"/>
        <v>-2</v>
      </c>
      <c r="AA59" s="809">
        <f t="shared" si="8"/>
        <v>-2</v>
      </c>
      <c r="AB59" s="809">
        <f t="shared" si="9"/>
        <v>-4</v>
      </c>
    </row>
    <row r="60" spans="2:28" s="791" customFormat="1" ht="17.25" customHeight="1">
      <c r="B60" s="852" t="s">
        <v>128</v>
      </c>
      <c r="C60" s="853">
        <v>2</v>
      </c>
      <c r="D60" s="854">
        <f>'★★★（入力）市町村別積算表①'!D341</f>
        <v>246</v>
      </c>
      <c r="E60" s="855">
        <f>'★★★（入力）市町村別積算表①'!E341</f>
        <v>274</v>
      </c>
      <c r="F60" s="856">
        <f t="shared" si="0"/>
        <v>520</v>
      </c>
      <c r="G60" s="854">
        <f>'★★★（入力）市町村別積算表①'!G341</f>
        <v>0</v>
      </c>
      <c r="H60" s="855">
        <f>'★★★（入力）市町村別積算表①'!H341</f>
        <v>0</v>
      </c>
      <c r="I60" s="856">
        <f t="shared" si="1"/>
        <v>0</v>
      </c>
      <c r="J60" s="854">
        <f>'★★★（入力）市町村別積算表①'!J341</f>
        <v>3</v>
      </c>
      <c r="K60" s="855">
        <f>'★★★（入力）市町村別積算表①'!K341</f>
        <v>1</v>
      </c>
      <c r="L60" s="856">
        <f t="shared" si="2"/>
        <v>4</v>
      </c>
      <c r="M60" s="854">
        <f>'★★★（入力）市町村別積算表①'!M341</f>
        <v>0</v>
      </c>
      <c r="N60" s="855">
        <f>'★★★（入力）市町村別積算表①'!N341</f>
        <v>0</v>
      </c>
      <c r="O60" s="856">
        <f t="shared" si="3"/>
        <v>0</v>
      </c>
      <c r="P60" s="854">
        <f>'★★★（入力）市町村別積算表①'!P341</f>
        <v>5</v>
      </c>
      <c r="Q60" s="855">
        <f>'★★★（入力）市町村別積算表①'!Q341</f>
        <v>9</v>
      </c>
      <c r="R60" s="856">
        <f t="shared" si="4"/>
        <v>14</v>
      </c>
      <c r="S60" s="854">
        <f>'★★★（入力）市町村別積算表①'!S341</f>
        <v>0</v>
      </c>
      <c r="T60" s="855">
        <f>'★★★（入力）市町村別積算表①'!T341</f>
        <v>0</v>
      </c>
      <c r="U60" s="856">
        <f t="shared" si="5"/>
        <v>0</v>
      </c>
      <c r="V60" s="854">
        <f>'★★★（入力）市町村別積算表①'!Y341</f>
        <v>244</v>
      </c>
      <c r="W60" s="855">
        <f>'★★★（入力）市町村別積算表①'!Z341</f>
        <v>266</v>
      </c>
      <c r="X60" s="856">
        <f t="shared" si="6"/>
        <v>510</v>
      </c>
      <c r="Y60" s="857"/>
      <c r="Z60" s="809">
        <f t="shared" si="7"/>
        <v>0</v>
      </c>
      <c r="AA60" s="809">
        <f t="shared" si="8"/>
        <v>0</v>
      </c>
      <c r="AB60" s="809">
        <f t="shared" si="9"/>
        <v>0</v>
      </c>
    </row>
    <row r="61" spans="2:28" s="791" customFormat="1" ht="17.25" customHeight="1">
      <c r="B61" s="852" t="s">
        <v>90</v>
      </c>
      <c r="C61" s="853">
        <v>2</v>
      </c>
      <c r="D61" s="854">
        <f>'★★★（入力）市町村別積算表①'!D344</f>
        <v>1395</v>
      </c>
      <c r="E61" s="855">
        <f>'★★★（入力）市町村別積算表①'!E344</f>
        <v>1479</v>
      </c>
      <c r="F61" s="856">
        <f t="shared" si="0"/>
        <v>2874</v>
      </c>
      <c r="G61" s="854">
        <f>'★★★（入力）市町村別積算表①'!G344</f>
        <v>0</v>
      </c>
      <c r="H61" s="855">
        <f>'★★★（入力）市町村別積算表①'!H344</f>
        <v>0</v>
      </c>
      <c r="I61" s="856">
        <f t="shared" si="1"/>
        <v>0</v>
      </c>
      <c r="J61" s="854">
        <f>'★★★（入力）市町村別積算表①'!J344</f>
        <v>14</v>
      </c>
      <c r="K61" s="855">
        <f>'★★★（入力）市町村別積算表①'!K344</f>
        <v>15</v>
      </c>
      <c r="L61" s="856">
        <f t="shared" si="2"/>
        <v>29</v>
      </c>
      <c r="M61" s="854">
        <f>'★★★（入力）市町村別積算表①'!M344</f>
        <v>0</v>
      </c>
      <c r="N61" s="855">
        <f>'★★★（入力）市町村別積算表①'!N344</f>
        <v>0</v>
      </c>
      <c r="O61" s="856">
        <f t="shared" si="3"/>
        <v>0</v>
      </c>
      <c r="P61" s="854">
        <f>'★★★（入力）市町村別積算表①'!P344</f>
        <v>18</v>
      </c>
      <c r="Q61" s="855">
        <f>'★★★（入力）市町村別積算表①'!Q344</f>
        <v>18</v>
      </c>
      <c r="R61" s="856">
        <f t="shared" si="4"/>
        <v>36</v>
      </c>
      <c r="S61" s="854">
        <f>'★★★（入力）市町村別積算表①'!S344</f>
        <v>0</v>
      </c>
      <c r="T61" s="855">
        <f>'★★★（入力）市町村別積算表①'!T344</f>
        <v>0</v>
      </c>
      <c r="U61" s="856">
        <f t="shared" si="5"/>
        <v>0</v>
      </c>
      <c r="V61" s="854">
        <f>'★★★（入力）市町村別積算表①'!Y344</f>
        <v>1391</v>
      </c>
      <c r="W61" s="855">
        <f>'★★★（入力）市町村別積算表①'!Z344</f>
        <v>1476</v>
      </c>
      <c r="X61" s="856">
        <f t="shared" si="6"/>
        <v>2867</v>
      </c>
      <c r="Y61" s="857"/>
      <c r="Z61" s="809">
        <f t="shared" si="7"/>
        <v>0</v>
      </c>
      <c r="AA61" s="809">
        <f t="shared" si="8"/>
        <v>0</v>
      </c>
      <c r="AB61" s="809">
        <f t="shared" si="9"/>
        <v>0</v>
      </c>
    </row>
    <row r="62" spans="2:28" s="791" customFormat="1" ht="17.25" customHeight="1">
      <c r="B62" s="852" t="s">
        <v>129</v>
      </c>
      <c r="C62" s="853">
        <v>2</v>
      </c>
      <c r="D62" s="854">
        <f>'★★★（入力）市町村別積算表①'!D350</f>
        <v>675</v>
      </c>
      <c r="E62" s="855">
        <f>'★★★（入力）市町村別積算表①'!E350</f>
        <v>666</v>
      </c>
      <c r="F62" s="856">
        <f t="shared" si="0"/>
        <v>1341</v>
      </c>
      <c r="G62" s="854">
        <f>'★★★（入力）市町村別積算表①'!G350</f>
        <v>0</v>
      </c>
      <c r="H62" s="855">
        <f>'★★★（入力）市町村別積算表①'!H350</f>
        <v>0</v>
      </c>
      <c r="I62" s="856">
        <f t="shared" si="1"/>
        <v>0</v>
      </c>
      <c r="J62" s="854">
        <f>'★★★（入力）市町村別積算表①'!J350</f>
        <v>18</v>
      </c>
      <c r="K62" s="855">
        <f>'★★★（入力）市町村別積算表①'!K350</f>
        <v>24</v>
      </c>
      <c r="L62" s="856">
        <f t="shared" si="2"/>
        <v>42</v>
      </c>
      <c r="M62" s="854">
        <f>'★★★（入力）市町村別積算表①'!M350</f>
        <v>0</v>
      </c>
      <c r="N62" s="855">
        <f>'★★★（入力）市町村別積算表①'!N350</f>
        <v>0</v>
      </c>
      <c r="O62" s="856">
        <f t="shared" si="3"/>
        <v>0</v>
      </c>
      <c r="P62" s="854">
        <f>'★★★（入力）市町村別積算表①'!P350</f>
        <v>19</v>
      </c>
      <c r="Q62" s="855">
        <f>'★★★（入力）市町村別積算表①'!Q350</f>
        <v>20</v>
      </c>
      <c r="R62" s="856">
        <f t="shared" si="4"/>
        <v>39</v>
      </c>
      <c r="S62" s="854">
        <f>'★★★（入力）市町村別積算表①'!S350</f>
        <v>0</v>
      </c>
      <c r="T62" s="855">
        <f>'★★★（入力）市町村別積算表①'!T350</f>
        <v>0</v>
      </c>
      <c r="U62" s="856">
        <f t="shared" si="5"/>
        <v>0</v>
      </c>
      <c r="V62" s="854">
        <f>'★★★（入力）市町村別積算表①'!Y350</f>
        <v>674</v>
      </c>
      <c r="W62" s="855">
        <f>'★★★（入力）市町村別積算表①'!Z350</f>
        <v>670</v>
      </c>
      <c r="X62" s="856">
        <f t="shared" si="6"/>
        <v>1344</v>
      </c>
      <c r="Y62" s="857"/>
      <c r="Z62" s="809">
        <f t="shared" si="7"/>
        <v>0</v>
      </c>
      <c r="AA62" s="809">
        <f t="shared" si="8"/>
        <v>0</v>
      </c>
      <c r="AB62" s="809">
        <f t="shared" si="9"/>
        <v>0</v>
      </c>
    </row>
    <row r="63" spans="2:28" s="791" customFormat="1" ht="17.25" customHeight="1">
      <c r="B63" s="852" t="s">
        <v>130</v>
      </c>
      <c r="C63" s="853">
        <v>3</v>
      </c>
      <c r="D63" s="854">
        <f>'★★★（入力）市町村別積算表①'!D526</f>
        <v>2005</v>
      </c>
      <c r="E63" s="855">
        <f>'★★★（入力）市町村別積算表①'!E526</f>
        <v>2102</v>
      </c>
      <c r="F63" s="856">
        <f t="shared" si="0"/>
        <v>4107</v>
      </c>
      <c r="G63" s="854">
        <f>'★★★（入力）市町村別積算表①'!G526</f>
        <v>0</v>
      </c>
      <c r="H63" s="855">
        <f>'★★★（入力）市町村別積算表①'!H526</f>
        <v>0</v>
      </c>
      <c r="I63" s="856">
        <f t="shared" si="1"/>
        <v>0</v>
      </c>
      <c r="J63" s="854">
        <f>'★★★（入力）市町村別積算表①'!J526</f>
        <v>34</v>
      </c>
      <c r="K63" s="855">
        <f>'★★★（入力）市町村別積算表①'!K526</f>
        <v>26</v>
      </c>
      <c r="L63" s="856">
        <f t="shared" si="2"/>
        <v>60</v>
      </c>
      <c r="M63" s="854">
        <f>'★★★（入力）市町村別積算表①'!M526</f>
        <v>0</v>
      </c>
      <c r="N63" s="855">
        <f>'★★★（入力）市町村別積算表①'!N526</f>
        <v>0</v>
      </c>
      <c r="O63" s="856">
        <f t="shared" si="3"/>
        <v>0</v>
      </c>
      <c r="P63" s="854">
        <f>'★★★（入力）市町村別積算表①'!P526</f>
        <v>36</v>
      </c>
      <c r="Q63" s="855">
        <f>'★★★（入力）市町村別積算表①'!Q526</f>
        <v>29</v>
      </c>
      <c r="R63" s="856">
        <f t="shared" si="4"/>
        <v>65</v>
      </c>
      <c r="S63" s="854">
        <f>'★★★（入力）市町村別積算表①'!S526</f>
        <v>2</v>
      </c>
      <c r="T63" s="855">
        <f>'★★★（入力）市町村別積算表①'!T526</f>
        <v>2</v>
      </c>
      <c r="U63" s="856">
        <f t="shared" si="5"/>
        <v>4</v>
      </c>
      <c r="V63" s="854">
        <f>'★★★（入力）市町村別積算表①'!Y526</f>
        <v>2008</v>
      </c>
      <c r="W63" s="855">
        <f>'★★★（入力）市町村別積算表①'!Z526</f>
        <v>2103</v>
      </c>
      <c r="X63" s="856">
        <f t="shared" si="6"/>
        <v>4111</v>
      </c>
      <c r="Y63" s="857"/>
      <c r="Z63" s="809">
        <f t="shared" si="7"/>
        <v>-3</v>
      </c>
      <c r="AA63" s="809">
        <f t="shared" si="8"/>
        <v>-2</v>
      </c>
      <c r="AB63" s="809">
        <f t="shared" si="9"/>
        <v>-5</v>
      </c>
    </row>
    <row r="64" spans="2:28" s="791" customFormat="1" ht="17.25" customHeight="1">
      <c r="B64" s="852" t="s">
        <v>100</v>
      </c>
      <c r="C64" s="853">
        <v>3</v>
      </c>
      <c r="D64" s="854">
        <f>'★★★（入力）市町村別積算表①'!D566</f>
        <v>1919</v>
      </c>
      <c r="E64" s="855">
        <f>'★★★（入力）市町村別積算表①'!E566</f>
        <v>2028</v>
      </c>
      <c r="F64" s="856">
        <f t="shared" si="0"/>
        <v>3947</v>
      </c>
      <c r="G64" s="854">
        <f>'★★★（入力）市町村別積算表①'!G566</f>
        <v>0</v>
      </c>
      <c r="H64" s="855">
        <f>'★★★（入力）市町村別積算表①'!H566</f>
        <v>0</v>
      </c>
      <c r="I64" s="856">
        <f t="shared" si="1"/>
        <v>0</v>
      </c>
      <c r="J64" s="854">
        <f>'★★★（入力）市町村別積算表①'!J566</f>
        <v>42</v>
      </c>
      <c r="K64" s="855">
        <f>'★★★（入力）市町村別積算表①'!K566</f>
        <v>33</v>
      </c>
      <c r="L64" s="856">
        <f t="shared" si="2"/>
        <v>75</v>
      </c>
      <c r="M64" s="854">
        <f>'★★★（入力）市町村別積算表①'!M566</f>
        <v>0</v>
      </c>
      <c r="N64" s="855">
        <f>'★★★（入力）市町村別積算表①'!N566</f>
        <v>0</v>
      </c>
      <c r="O64" s="856">
        <f t="shared" si="3"/>
        <v>0</v>
      </c>
      <c r="P64" s="854">
        <f>'★★★（入力）市町村別積算表①'!P566</f>
        <v>32</v>
      </c>
      <c r="Q64" s="855">
        <f>'★★★（入力）市町村別積算表①'!Q566</f>
        <v>25</v>
      </c>
      <c r="R64" s="856">
        <f t="shared" si="4"/>
        <v>57</v>
      </c>
      <c r="S64" s="854">
        <f>'★★★（入力）市町村別積算表①'!S566</f>
        <v>0</v>
      </c>
      <c r="T64" s="855">
        <f>'★★★（入力）市町村別積算表①'!T566</f>
        <v>1</v>
      </c>
      <c r="U64" s="856">
        <f t="shared" si="5"/>
        <v>1</v>
      </c>
      <c r="V64" s="854">
        <f>'★★★（入力）市町村別積算表①'!Y566</f>
        <v>1928</v>
      </c>
      <c r="W64" s="855">
        <f>'★★★（入力）市町村別積算表①'!Z566</f>
        <v>2035</v>
      </c>
      <c r="X64" s="856">
        <f t="shared" si="6"/>
        <v>3963</v>
      </c>
      <c r="Y64" s="857"/>
      <c r="Z64" s="809">
        <f t="shared" si="7"/>
        <v>1</v>
      </c>
      <c r="AA64" s="809">
        <f t="shared" si="8"/>
        <v>2</v>
      </c>
      <c r="AB64" s="809">
        <f t="shared" si="9"/>
        <v>3</v>
      </c>
    </row>
    <row r="65" spans="2:28" s="791" customFormat="1" ht="17.25" customHeight="1">
      <c r="B65" s="852" t="s">
        <v>131</v>
      </c>
      <c r="C65" s="853">
        <v>3</v>
      </c>
      <c r="D65" s="854">
        <f>'★★★（入力）市町村別積算表①'!D583</f>
        <v>1408</v>
      </c>
      <c r="E65" s="855">
        <f>'★★★（入力）市町村別積算表①'!E583</f>
        <v>1407</v>
      </c>
      <c r="F65" s="856">
        <f t="shared" si="0"/>
        <v>2815</v>
      </c>
      <c r="G65" s="854">
        <f>'★★★（入力）市町村別積算表①'!G583</f>
        <v>0</v>
      </c>
      <c r="H65" s="855">
        <f>'★★★（入力）市町村別積算表①'!H583</f>
        <v>0</v>
      </c>
      <c r="I65" s="856">
        <f t="shared" si="1"/>
        <v>0</v>
      </c>
      <c r="J65" s="854">
        <f>'★★★（入力）市町村別積算表①'!J583</f>
        <v>20</v>
      </c>
      <c r="K65" s="855">
        <f>'★★★（入力）市町村別積算表①'!K583</f>
        <v>22</v>
      </c>
      <c r="L65" s="856">
        <f t="shared" si="2"/>
        <v>42</v>
      </c>
      <c r="M65" s="854">
        <f>'★★★（入力）市町村別積算表①'!M583</f>
        <v>0</v>
      </c>
      <c r="N65" s="855">
        <f>'★★★（入力）市町村別積算表①'!N583</f>
        <v>0</v>
      </c>
      <c r="O65" s="856">
        <f t="shared" si="3"/>
        <v>0</v>
      </c>
      <c r="P65" s="854">
        <f>'★★★（入力）市町村別積算表①'!P583</f>
        <v>10</v>
      </c>
      <c r="Q65" s="855">
        <f>'★★★（入力）市町村別積算表①'!Q583</f>
        <v>17</v>
      </c>
      <c r="R65" s="856">
        <f t="shared" si="4"/>
        <v>27</v>
      </c>
      <c r="S65" s="854">
        <f>'★★★（入力）市町村別積算表①'!S583</f>
        <v>1</v>
      </c>
      <c r="T65" s="855">
        <f>'★★★（入力）市町村別積算表①'!T583</f>
        <v>1</v>
      </c>
      <c r="U65" s="856">
        <f t="shared" si="5"/>
        <v>2</v>
      </c>
      <c r="V65" s="854">
        <f>'★★★（入力）市町村別積算表①'!Y583</f>
        <v>1419</v>
      </c>
      <c r="W65" s="855">
        <f>'★★★（入力）市町村別積算表①'!Z583</f>
        <v>1412</v>
      </c>
      <c r="X65" s="856">
        <f t="shared" si="6"/>
        <v>2831</v>
      </c>
      <c r="Y65" s="857"/>
      <c r="Z65" s="809">
        <f t="shared" si="7"/>
        <v>0</v>
      </c>
      <c r="AA65" s="809">
        <f t="shared" si="8"/>
        <v>1</v>
      </c>
      <c r="AB65" s="809">
        <f t="shared" si="9"/>
        <v>1</v>
      </c>
    </row>
    <row r="66" spans="2:28" s="791" customFormat="1" ht="17.25" customHeight="1">
      <c r="B66" s="852" t="s">
        <v>102</v>
      </c>
      <c r="C66" s="853">
        <v>2</v>
      </c>
      <c r="D66" s="854">
        <f>'★★★（入力）市町村別積算表①'!D590</f>
        <v>917</v>
      </c>
      <c r="E66" s="855">
        <f>'★★★（入力）市町村別積算表①'!E590</f>
        <v>906</v>
      </c>
      <c r="F66" s="856">
        <f t="shared" si="0"/>
        <v>1823</v>
      </c>
      <c r="G66" s="854">
        <f>'★★★（入力）市町村別積算表①'!G590</f>
        <v>0</v>
      </c>
      <c r="H66" s="855">
        <f>'★★★（入力）市町村別積算表①'!H590</f>
        <v>0</v>
      </c>
      <c r="I66" s="856">
        <f t="shared" si="1"/>
        <v>0</v>
      </c>
      <c r="J66" s="854">
        <f>'★★★（入力）市町村別積算表①'!J590</f>
        <v>9</v>
      </c>
      <c r="K66" s="855">
        <f>'★★★（入力）市町村別積算表①'!K590</f>
        <v>11</v>
      </c>
      <c r="L66" s="856">
        <f t="shared" si="2"/>
        <v>20</v>
      </c>
      <c r="M66" s="854">
        <f>'★★★（入力）市町村別積算表①'!M590</f>
        <v>0</v>
      </c>
      <c r="N66" s="855">
        <f>'★★★（入力）市町村別積算表①'!N590</f>
        <v>0</v>
      </c>
      <c r="O66" s="856">
        <f t="shared" si="3"/>
        <v>0</v>
      </c>
      <c r="P66" s="854">
        <f>'★★★（入力）市町村別積算表①'!P590</f>
        <v>19</v>
      </c>
      <c r="Q66" s="855">
        <f>'★★★（入力）市町村別積算表①'!Q590</f>
        <v>8</v>
      </c>
      <c r="R66" s="856">
        <f t="shared" si="4"/>
        <v>27</v>
      </c>
      <c r="S66" s="854">
        <f>'★★★（入力）市町村別積算表①'!S590</f>
        <v>0</v>
      </c>
      <c r="T66" s="855">
        <f>'★★★（入力）市町村別積算表①'!T590</f>
        <v>0</v>
      </c>
      <c r="U66" s="856">
        <f t="shared" si="5"/>
        <v>0</v>
      </c>
      <c r="V66" s="854">
        <f>'★★★（入力）市町村別積算表①'!Y590</f>
        <v>907</v>
      </c>
      <c r="W66" s="855">
        <f>'★★★（入力）市町村別積算表①'!Z590</f>
        <v>909</v>
      </c>
      <c r="X66" s="856">
        <f t="shared" si="6"/>
        <v>1816</v>
      </c>
      <c r="Y66" s="857"/>
      <c r="Z66" s="809">
        <f t="shared" si="7"/>
        <v>0</v>
      </c>
      <c r="AA66" s="809">
        <f t="shared" si="8"/>
        <v>0</v>
      </c>
      <c r="AB66" s="809">
        <f t="shared" si="9"/>
        <v>0</v>
      </c>
    </row>
    <row r="67" spans="2:28" s="791" customFormat="1" ht="17.25" customHeight="1">
      <c r="B67" s="852" t="s">
        <v>132</v>
      </c>
      <c r="C67" s="853">
        <v>2</v>
      </c>
      <c r="D67" s="854">
        <f>'★★★（入力）市町村別積算表①'!D596</f>
        <v>840</v>
      </c>
      <c r="E67" s="855">
        <f>'★★★（入力）市町村別積算表①'!E596</f>
        <v>872</v>
      </c>
      <c r="F67" s="856">
        <f t="shared" si="0"/>
        <v>1712</v>
      </c>
      <c r="G67" s="854">
        <f>'★★★（入力）市町村別積算表①'!G596</f>
        <v>0</v>
      </c>
      <c r="H67" s="855">
        <f>'★★★（入力）市町村別積算表①'!H596</f>
        <v>0</v>
      </c>
      <c r="I67" s="856">
        <f t="shared" si="1"/>
        <v>0</v>
      </c>
      <c r="J67" s="854">
        <f>'★★★（入力）市町村別積算表①'!J596</f>
        <v>14</v>
      </c>
      <c r="K67" s="855">
        <f>'★★★（入力）市町村別積算表①'!K596</f>
        <v>20</v>
      </c>
      <c r="L67" s="856">
        <f t="shared" si="2"/>
        <v>34</v>
      </c>
      <c r="M67" s="854">
        <f>'★★★（入力）市町村別積算表①'!M596</f>
        <v>0</v>
      </c>
      <c r="N67" s="855">
        <f>'★★★（入力）市町村別積算表①'!N596</f>
        <v>0</v>
      </c>
      <c r="O67" s="856">
        <f t="shared" si="3"/>
        <v>0</v>
      </c>
      <c r="P67" s="854">
        <f>'★★★（入力）市町村別積算表①'!P596</f>
        <v>17</v>
      </c>
      <c r="Q67" s="855">
        <f>'★★★（入力）市町村別積算表①'!Q596</f>
        <v>18</v>
      </c>
      <c r="R67" s="856">
        <f t="shared" si="4"/>
        <v>35</v>
      </c>
      <c r="S67" s="854">
        <f>'★★★（入力）市町村別積算表①'!S596</f>
        <v>0</v>
      </c>
      <c r="T67" s="855">
        <f>'★★★（入力）市町村別積算表①'!T596</f>
        <v>0</v>
      </c>
      <c r="U67" s="856">
        <f t="shared" si="5"/>
        <v>0</v>
      </c>
      <c r="V67" s="854">
        <f>'★★★（入力）市町村別積算表①'!Y596</f>
        <v>837</v>
      </c>
      <c r="W67" s="855">
        <f>'★★★（入力）市町村別積算表①'!Z596</f>
        <v>874</v>
      </c>
      <c r="X67" s="856">
        <f t="shared" si="6"/>
        <v>1711</v>
      </c>
      <c r="Y67" s="857"/>
      <c r="Z67" s="809">
        <f t="shared" si="7"/>
        <v>0</v>
      </c>
      <c r="AA67" s="809">
        <f t="shared" si="8"/>
        <v>0</v>
      </c>
      <c r="AB67" s="809">
        <f t="shared" si="9"/>
        <v>0</v>
      </c>
    </row>
    <row r="68" spans="2:28" s="791" customFormat="1" ht="17.25" customHeight="1">
      <c r="B68" s="852" t="s">
        <v>103</v>
      </c>
      <c r="C68" s="853">
        <v>2</v>
      </c>
      <c r="D68" s="854">
        <f>'★★★（入力）市町村別積算表①'!D601</f>
        <v>3433</v>
      </c>
      <c r="E68" s="855">
        <f>'★★★（入力）市町村別積算表①'!E601</f>
        <v>3152</v>
      </c>
      <c r="F68" s="856">
        <f t="shared" si="0"/>
        <v>6585</v>
      </c>
      <c r="G68" s="854">
        <f>'★★★（入力）市町村別積算表①'!G601</f>
        <v>0</v>
      </c>
      <c r="H68" s="855">
        <f>'★★★（入力）市町村別積算表①'!H601</f>
        <v>0</v>
      </c>
      <c r="I68" s="856">
        <f t="shared" si="1"/>
        <v>0</v>
      </c>
      <c r="J68" s="854">
        <f>'★★★（入力）市町村別積算表①'!J601</f>
        <v>178</v>
      </c>
      <c r="K68" s="855">
        <f>'★★★（入力）市町村別積算表①'!K601</f>
        <v>58</v>
      </c>
      <c r="L68" s="856">
        <f t="shared" si="2"/>
        <v>236</v>
      </c>
      <c r="M68" s="854">
        <f>'★★★（入力）市町村別積算表①'!M601</f>
        <v>0</v>
      </c>
      <c r="N68" s="855">
        <f>'★★★（入力）市町村別積算表①'!N601</f>
        <v>0</v>
      </c>
      <c r="O68" s="856">
        <f t="shared" si="3"/>
        <v>0</v>
      </c>
      <c r="P68" s="854">
        <f>'★★★（入力）市町村別積算表①'!P601</f>
        <v>89</v>
      </c>
      <c r="Q68" s="855">
        <f>'★★★（入力）市町村別積算表①'!Q601</f>
        <v>48</v>
      </c>
      <c r="R68" s="856">
        <f t="shared" si="4"/>
        <v>137</v>
      </c>
      <c r="S68" s="854">
        <f>'★★★（入力）市町村別積算表①'!S601</f>
        <v>1</v>
      </c>
      <c r="T68" s="855">
        <f>'★★★（入力）市町村別積算表①'!T601</f>
        <v>0</v>
      </c>
      <c r="U68" s="856">
        <f t="shared" si="5"/>
        <v>1</v>
      </c>
      <c r="V68" s="854">
        <f>'★★★（入力）市町村別積算表①'!Y601</f>
        <v>3523</v>
      </c>
      <c r="W68" s="855">
        <f>'★★★（入力）市町村別積算表①'!Z601</f>
        <v>3162</v>
      </c>
      <c r="X68" s="856">
        <f t="shared" si="6"/>
        <v>6685</v>
      </c>
      <c r="Y68" s="857"/>
      <c r="Z68" s="809">
        <f t="shared" si="7"/>
        <v>0</v>
      </c>
      <c r="AA68" s="809">
        <f t="shared" si="8"/>
        <v>0</v>
      </c>
      <c r="AB68" s="809">
        <f t="shared" si="9"/>
        <v>0</v>
      </c>
    </row>
    <row r="69" spans="2:28" s="791" customFormat="1" ht="17.25" customHeight="1">
      <c r="B69" s="852" t="s">
        <v>133</v>
      </c>
      <c r="C69" s="853">
        <v>2</v>
      </c>
      <c r="D69" s="854">
        <f>'★★★（入力）市町村別積算表①'!D606</f>
        <v>2340</v>
      </c>
      <c r="E69" s="855">
        <f>'★★★（入力）市町村別積算表①'!E606</f>
        <v>2413</v>
      </c>
      <c r="F69" s="856">
        <f t="shared" si="0"/>
        <v>4753</v>
      </c>
      <c r="G69" s="854">
        <f>'★★★（入力）市町村別積算表①'!G606</f>
        <v>0</v>
      </c>
      <c r="H69" s="855">
        <f>'★★★（入力）市町村別積算表①'!H606</f>
        <v>0</v>
      </c>
      <c r="I69" s="856">
        <f t="shared" si="1"/>
        <v>0</v>
      </c>
      <c r="J69" s="854">
        <f>'★★★（入力）市町村別積算表①'!J606</f>
        <v>48</v>
      </c>
      <c r="K69" s="855">
        <f>'★★★（入力）市町村別積算表①'!K606</f>
        <v>55</v>
      </c>
      <c r="L69" s="856">
        <f t="shared" si="2"/>
        <v>103</v>
      </c>
      <c r="M69" s="854">
        <f>'★★★（入力）市町村別積算表①'!M606</f>
        <v>0</v>
      </c>
      <c r="N69" s="855">
        <f>'★★★（入力）市町村別積算表①'!N606</f>
        <v>0</v>
      </c>
      <c r="O69" s="856">
        <f t="shared" si="3"/>
        <v>0</v>
      </c>
      <c r="P69" s="854">
        <f>'★★★（入力）市町村別積算表①'!P606</f>
        <v>41</v>
      </c>
      <c r="Q69" s="855">
        <f>'★★★（入力）市町村別積算表①'!Q606</f>
        <v>55</v>
      </c>
      <c r="R69" s="856">
        <f t="shared" si="4"/>
        <v>96</v>
      </c>
      <c r="S69" s="854">
        <f>'★★★（入力）市町村別積算表①'!S606</f>
        <v>0</v>
      </c>
      <c r="T69" s="855">
        <f>'★★★（入力）市町村別積算表①'!T606</f>
        <v>0</v>
      </c>
      <c r="U69" s="856">
        <f t="shared" si="5"/>
        <v>0</v>
      </c>
      <c r="V69" s="854">
        <f>'★★★（入力）市町村別積算表①'!Y606</f>
        <v>2347</v>
      </c>
      <c r="W69" s="855">
        <f>'★★★（入力）市町村別積算表①'!Z606</f>
        <v>2413</v>
      </c>
      <c r="X69" s="856">
        <f t="shared" si="6"/>
        <v>4760</v>
      </c>
      <c r="Y69" s="857"/>
      <c r="Z69" s="809">
        <f t="shared" si="7"/>
        <v>0</v>
      </c>
      <c r="AA69" s="809">
        <f t="shared" si="8"/>
        <v>0</v>
      </c>
      <c r="AB69" s="809">
        <f t="shared" si="9"/>
        <v>0</v>
      </c>
    </row>
    <row r="70" spans="2:28" s="791" customFormat="1" ht="17.25" customHeight="1">
      <c r="B70" s="852" t="s">
        <v>134</v>
      </c>
      <c r="C70" s="853">
        <v>2</v>
      </c>
      <c r="D70" s="854">
        <f>'★★★（入力）市町村別積算表①'!D621</f>
        <v>1196</v>
      </c>
      <c r="E70" s="855">
        <f>'★★★（入力）市町村別積算表①'!E621</f>
        <v>1274</v>
      </c>
      <c r="F70" s="856">
        <f t="shared" si="0"/>
        <v>2470</v>
      </c>
      <c r="G70" s="854">
        <f>'★★★（入力）市町村別積算表①'!G621</f>
        <v>0</v>
      </c>
      <c r="H70" s="855">
        <f>'★★★（入力）市町村別積算表①'!H621</f>
        <v>0</v>
      </c>
      <c r="I70" s="856">
        <f t="shared" si="1"/>
        <v>0</v>
      </c>
      <c r="J70" s="854">
        <f>'★★★（入力）市町村別積算表①'!J621</f>
        <v>25</v>
      </c>
      <c r="K70" s="855">
        <f>'★★★（入力）市町村別積算表①'!K621</f>
        <v>24</v>
      </c>
      <c r="L70" s="856">
        <f t="shared" si="2"/>
        <v>49</v>
      </c>
      <c r="M70" s="854">
        <f>'★★★（入力）市町村別積算表①'!M621</f>
        <v>0</v>
      </c>
      <c r="N70" s="855">
        <f>'★★★（入力）市町村別積算表①'!N621</f>
        <v>0</v>
      </c>
      <c r="O70" s="856">
        <f t="shared" si="3"/>
        <v>0</v>
      </c>
      <c r="P70" s="854">
        <f>'★★★（入力）市町村別積算表①'!P621</f>
        <v>22</v>
      </c>
      <c r="Q70" s="855">
        <f>'★★★（入力）市町村別積算表①'!Q621</f>
        <v>17</v>
      </c>
      <c r="R70" s="856">
        <f t="shared" si="4"/>
        <v>39</v>
      </c>
      <c r="S70" s="854">
        <f>'★★★（入力）市町村別積算表①'!S621</f>
        <v>1</v>
      </c>
      <c r="T70" s="855">
        <f>'★★★（入力）市町村別積算表①'!T621</f>
        <v>0</v>
      </c>
      <c r="U70" s="856">
        <f t="shared" si="5"/>
        <v>1</v>
      </c>
      <c r="V70" s="854">
        <f>'★★★（入力）市町村別積算表①'!Y621</f>
        <v>1200</v>
      </c>
      <c r="W70" s="855">
        <f>'★★★（入力）市町村別積算表①'!Z621</f>
        <v>1281</v>
      </c>
      <c r="X70" s="856">
        <f t="shared" si="6"/>
        <v>2481</v>
      </c>
      <c r="Y70" s="857"/>
      <c r="Z70" s="809">
        <f t="shared" si="7"/>
        <v>0</v>
      </c>
      <c r="AA70" s="809">
        <f t="shared" si="8"/>
        <v>0</v>
      </c>
      <c r="AB70" s="809">
        <f t="shared" si="9"/>
        <v>0</v>
      </c>
    </row>
    <row r="71" spans="2:28" s="791" customFormat="1" ht="17.25" customHeight="1">
      <c r="B71" s="852" t="s">
        <v>135</v>
      </c>
      <c r="C71" s="853">
        <v>2</v>
      </c>
      <c r="D71" s="854">
        <f>'★★★（入力）市町村別積算表①'!D660</f>
        <v>400</v>
      </c>
      <c r="E71" s="855">
        <f>'★★★（入力）市町村別積算表①'!E660</f>
        <v>444</v>
      </c>
      <c r="F71" s="856">
        <f t="shared" si="0"/>
        <v>844</v>
      </c>
      <c r="G71" s="854">
        <f>'★★★（入力）市町村別積算表①'!G660</f>
        <v>0</v>
      </c>
      <c r="H71" s="855">
        <f>'★★★（入力）市町村別積算表①'!H660</f>
        <v>0</v>
      </c>
      <c r="I71" s="856">
        <f t="shared" si="1"/>
        <v>0</v>
      </c>
      <c r="J71" s="854">
        <f>'★★★（入力）市町村別積算表①'!J660</f>
        <v>10</v>
      </c>
      <c r="K71" s="855">
        <f>'★★★（入力）市町村別積算表①'!K660</f>
        <v>10</v>
      </c>
      <c r="L71" s="856">
        <f t="shared" si="2"/>
        <v>20</v>
      </c>
      <c r="M71" s="854">
        <f>'★★★（入力）市町村別積算表①'!M660</f>
        <v>0</v>
      </c>
      <c r="N71" s="855">
        <f>'★★★（入力）市町村別積算表①'!N660</f>
        <v>0</v>
      </c>
      <c r="O71" s="856">
        <f t="shared" si="3"/>
        <v>0</v>
      </c>
      <c r="P71" s="854">
        <f>'★★★（入力）市町村別積算表①'!P660</f>
        <v>14</v>
      </c>
      <c r="Q71" s="855">
        <f>'★★★（入力）市町村別積算表①'!Q660</f>
        <v>13</v>
      </c>
      <c r="R71" s="856">
        <f t="shared" si="4"/>
        <v>27</v>
      </c>
      <c r="S71" s="854">
        <f>'★★★（入力）市町村別積算表①'!S660</f>
        <v>0</v>
      </c>
      <c r="T71" s="855">
        <f>'★★★（入力）市町村別積算表①'!T660</f>
        <v>1</v>
      </c>
      <c r="U71" s="856">
        <f t="shared" si="5"/>
        <v>1</v>
      </c>
      <c r="V71" s="854">
        <f>'★★★（入力）市町村別積算表①'!Y660</f>
        <v>396</v>
      </c>
      <c r="W71" s="855">
        <f>'★★★（入力）市町村別積算表①'!Z660</f>
        <v>442</v>
      </c>
      <c r="X71" s="856">
        <f t="shared" si="6"/>
        <v>838</v>
      </c>
      <c r="Y71" s="857"/>
      <c r="Z71" s="809">
        <f t="shared" si="7"/>
        <v>0</v>
      </c>
      <c r="AA71" s="809">
        <f t="shared" si="8"/>
        <v>0</v>
      </c>
      <c r="AB71" s="809">
        <f t="shared" si="9"/>
        <v>0</v>
      </c>
    </row>
    <row r="72" spans="2:28" s="791" customFormat="1" ht="17.25" customHeight="1">
      <c r="B72" s="888" t="s">
        <v>104</v>
      </c>
      <c r="C72" s="889">
        <v>2</v>
      </c>
      <c r="D72" s="890">
        <f>'★★★（入力）市町村別積算表①'!D663</f>
        <v>362</v>
      </c>
      <c r="E72" s="891">
        <f>'★★★（入力）市町村別積算表①'!E663</f>
        <v>386</v>
      </c>
      <c r="F72" s="892">
        <f>SUM(D72:E72)</f>
        <v>748</v>
      </c>
      <c r="G72" s="890">
        <f>'★★★（入力）市町村別積算表①'!G663</f>
        <v>0</v>
      </c>
      <c r="H72" s="891">
        <f>'★★★（入力）市町村別積算表①'!H663</f>
        <v>0</v>
      </c>
      <c r="I72" s="892">
        <f>SUM(G72:H72)</f>
        <v>0</v>
      </c>
      <c r="J72" s="890">
        <f>'★★★（入力）市町村別積算表①'!J663</f>
        <v>5</v>
      </c>
      <c r="K72" s="891">
        <f>'★★★（入力）市町村別積算表①'!K663</f>
        <v>7</v>
      </c>
      <c r="L72" s="892">
        <f>SUM(J72:K72)</f>
        <v>12</v>
      </c>
      <c r="M72" s="890">
        <f>'★★★（入力）市町村別積算表①'!M663</f>
        <v>0</v>
      </c>
      <c r="N72" s="891">
        <f>'★★★（入力）市町村別積算表①'!N663</f>
        <v>0</v>
      </c>
      <c r="O72" s="892">
        <f>SUM(M72:N72)</f>
        <v>0</v>
      </c>
      <c r="P72" s="890">
        <f>'★★★（入力）市町村別積算表①'!P663</f>
        <v>7</v>
      </c>
      <c r="Q72" s="891">
        <f>'★★★（入力）市町村別積算表①'!Q663</f>
        <v>2</v>
      </c>
      <c r="R72" s="892">
        <f>SUM(P72:Q72)</f>
        <v>9</v>
      </c>
      <c r="S72" s="890">
        <f>'★★★（入力）市町村別積算表①'!S663</f>
        <v>0</v>
      </c>
      <c r="T72" s="891">
        <f>'★★★（入力）市町村別積算表①'!T663</f>
        <v>0</v>
      </c>
      <c r="U72" s="892">
        <f>SUM(S72:T72)</f>
        <v>0</v>
      </c>
      <c r="V72" s="890">
        <f>'★★★（入力）市町村別積算表①'!Y663</f>
        <v>360</v>
      </c>
      <c r="W72" s="891">
        <f>'★★★（入力）市町村別積算表①'!Z663</f>
        <v>391</v>
      </c>
      <c r="X72" s="892">
        <f>SUM(V72:W72)</f>
        <v>751</v>
      </c>
      <c r="Y72" s="893"/>
      <c r="Z72" s="809">
        <f t="shared" si="7"/>
        <v>0</v>
      </c>
      <c r="AA72" s="809">
        <f t="shared" si="8"/>
        <v>0</v>
      </c>
      <c r="AB72" s="809">
        <f t="shared" si="9"/>
        <v>0</v>
      </c>
    </row>
    <row r="73" spans="2:28" s="816" customFormat="1" ht="17.25" customHeight="1">
      <c r="B73" s="871" t="s">
        <v>136</v>
      </c>
      <c r="C73" s="872"/>
      <c r="D73" s="873">
        <f>SUM(D57:D72)</f>
        <v>20123</v>
      </c>
      <c r="E73" s="874">
        <f aca="true" t="shared" si="13" ref="E73:X73">SUM(E57:E72)</f>
        <v>20549</v>
      </c>
      <c r="F73" s="875">
        <f t="shared" si="13"/>
        <v>40672</v>
      </c>
      <c r="G73" s="873">
        <f t="shared" si="13"/>
        <v>0</v>
      </c>
      <c r="H73" s="874">
        <f t="shared" si="13"/>
        <v>0</v>
      </c>
      <c r="I73" s="875">
        <f t="shared" si="13"/>
        <v>0</v>
      </c>
      <c r="J73" s="873">
        <f t="shared" si="13"/>
        <v>462</v>
      </c>
      <c r="K73" s="874">
        <f t="shared" si="13"/>
        <v>343</v>
      </c>
      <c r="L73" s="875">
        <f t="shared" si="13"/>
        <v>805</v>
      </c>
      <c r="M73" s="873">
        <f t="shared" si="13"/>
        <v>0</v>
      </c>
      <c r="N73" s="874">
        <f t="shared" si="13"/>
        <v>0</v>
      </c>
      <c r="O73" s="875">
        <f t="shared" si="13"/>
        <v>0</v>
      </c>
      <c r="P73" s="873">
        <f t="shared" si="13"/>
        <v>365</v>
      </c>
      <c r="Q73" s="874">
        <f t="shared" si="13"/>
        <v>307</v>
      </c>
      <c r="R73" s="875">
        <f t="shared" si="13"/>
        <v>672</v>
      </c>
      <c r="S73" s="873">
        <f t="shared" si="13"/>
        <v>7</v>
      </c>
      <c r="T73" s="874">
        <f t="shared" si="13"/>
        <v>9</v>
      </c>
      <c r="U73" s="875">
        <f t="shared" si="13"/>
        <v>16</v>
      </c>
      <c r="V73" s="873">
        <f t="shared" si="13"/>
        <v>20229</v>
      </c>
      <c r="W73" s="874">
        <f t="shared" si="13"/>
        <v>20593</v>
      </c>
      <c r="X73" s="875">
        <f t="shared" si="13"/>
        <v>40822</v>
      </c>
      <c r="Y73" s="815"/>
      <c r="Z73" s="809">
        <f t="shared" si="7"/>
        <v>-2</v>
      </c>
      <c r="AA73" s="809">
        <f t="shared" si="8"/>
        <v>1</v>
      </c>
      <c r="AB73" s="809">
        <f t="shared" si="9"/>
        <v>-1</v>
      </c>
    </row>
    <row r="74" spans="2:28" s="818" customFormat="1" ht="32.25" customHeight="1">
      <c r="B74" s="894" t="s">
        <v>160</v>
      </c>
      <c r="C74" s="895"/>
      <c r="D74" s="896">
        <f aca="true" t="shared" si="14" ref="D74:X74">SUM(D73,D56,D23)</f>
        <v>343715</v>
      </c>
      <c r="E74" s="897">
        <f t="shared" si="14"/>
        <v>363563</v>
      </c>
      <c r="F74" s="898">
        <f t="shared" si="14"/>
        <v>707278</v>
      </c>
      <c r="G74" s="896">
        <f t="shared" si="14"/>
        <v>0</v>
      </c>
      <c r="H74" s="897">
        <f t="shared" si="14"/>
        <v>0</v>
      </c>
      <c r="I74" s="898">
        <f t="shared" si="14"/>
        <v>0</v>
      </c>
      <c r="J74" s="896">
        <f t="shared" si="14"/>
        <v>6581</v>
      </c>
      <c r="K74" s="897">
        <f t="shared" si="14"/>
        <v>5454</v>
      </c>
      <c r="L74" s="898">
        <f t="shared" si="14"/>
        <v>12035</v>
      </c>
      <c r="M74" s="896">
        <f t="shared" si="14"/>
        <v>0</v>
      </c>
      <c r="N74" s="897">
        <f t="shared" si="14"/>
        <v>0</v>
      </c>
      <c r="O74" s="898">
        <f t="shared" si="14"/>
        <v>0</v>
      </c>
      <c r="P74" s="896">
        <f t="shared" si="14"/>
        <v>6438</v>
      </c>
      <c r="Q74" s="897">
        <f t="shared" si="14"/>
        <v>5330</v>
      </c>
      <c r="R74" s="898">
        <f t="shared" si="14"/>
        <v>11768</v>
      </c>
      <c r="S74" s="896">
        <f t="shared" si="14"/>
        <v>157</v>
      </c>
      <c r="T74" s="897">
        <f t="shared" si="14"/>
        <v>132</v>
      </c>
      <c r="U74" s="898">
        <f t="shared" si="14"/>
        <v>289</v>
      </c>
      <c r="V74" s="896">
        <f t="shared" si="14"/>
        <v>344013</v>
      </c>
      <c r="W74" s="897">
        <f t="shared" si="14"/>
        <v>363821</v>
      </c>
      <c r="X74" s="898">
        <f t="shared" si="14"/>
        <v>707834</v>
      </c>
      <c r="Y74" s="817"/>
      <c r="Z74" s="809">
        <f aca="true" t="shared" si="15" ref="Z74:AB78">SUM(D74,G74,J74,M74,S74)-P74-V74</f>
        <v>2</v>
      </c>
      <c r="AA74" s="809">
        <f t="shared" si="15"/>
        <v>-2</v>
      </c>
      <c r="AB74" s="809">
        <f t="shared" si="15"/>
        <v>0</v>
      </c>
    </row>
    <row r="75" spans="2:28" s="791" customFormat="1" ht="17.25" customHeight="1">
      <c r="B75" s="846" t="s">
        <v>137</v>
      </c>
      <c r="C75" s="847"/>
      <c r="D75" s="848">
        <f aca="true" t="shared" si="16" ref="D75:X75">SUM(D9,D11,D13,D24:D26,D57:D58)</f>
        <v>106775</v>
      </c>
      <c r="E75" s="849">
        <f t="shared" si="16"/>
        <v>115157</v>
      </c>
      <c r="F75" s="850">
        <f t="shared" si="16"/>
        <v>221932</v>
      </c>
      <c r="G75" s="848">
        <f t="shared" si="16"/>
        <v>0</v>
      </c>
      <c r="H75" s="849">
        <f t="shared" si="16"/>
        <v>0</v>
      </c>
      <c r="I75" s="850">
        <f t="shared" si="16"/>
        <v>0</v>
      </c>
      <c r="J75" s="848">
        <f t="shared" si="16"/>
        <v>2119</v>
      </c>
      <c r="K75" s="849">
        <f t="shared" si="16"/>
        <v>1682</v>
      </c>
      <c r="L75" s="850">
        <f t="shared" si="16"/>
        <v>3801</v>
      </c>
      <c r="M75" s="848">
        <f t="shared" si="16"/>
        <v>0</v>
      </c>
      <c r="N75" s="849">
        <f t="shared" si="16"/>
        <v>0</v>
      </c>
      <c r="O75" s="850">
        <f t="shared" si="16"/>
        <v>0</v>
      </c>
      <c r="P75" s="848">
        <f t="shared" si="16"/>
        <v>2320</v>
      </c>
      <c r="Q75" s="849">
        <f t="shared" si="16"/>
        <v>1782</v>
      </c>
      <c r="R75" s="850">
        <f t="shared" si="16"/>
        <v>4102</v>
      </c>
      <c r="S75" s="848">
        <f t="shared" si="16"/>
        <v>51</v>
      </c>
      <c r="T75" s="849">
        <f t="shared" si="16"/>
        <v>43</v>
      </c>
      <c r="U75" s="850">
        <f t="shared" si="16"/>
        <v>94</v>
      </c>
      <c r="V75" s="848">
        <f t="shared" si="16"/>
        <v>106622</v>
      </c>
      <c r="W75" s="849">
        <f t="shared" si="16"/>
        <v>115102</v>
      </c>
      <c r="X75" s="850">
        <f t="shared" si="16"/>
        <v>221724</v>
      </c>
      <c r="Y75" s="851"/>
      <c r="Z75" s="809">
        <f t="shared" si="15"/>
        <v>3</v>
      </c>
      <c r="AA75" s="809">
        <f t="shared" si="15"/>
        <v>-2</v>
      </c>
      <c r="AB75" s="809">
        <f t="shared" si="15"/>
        <v>1</v>
      </c>
    </row>
    <row r="76" spans="2:28" s="791" customFormat="1" ht="17.25" customHeight="1">
      <c r="B76" s="852" t="s">
        <v>138</v>
      </c>
      <c r="C76" s="853"/>
      <c r="D76" s="854">
        <f aca="true" t="shared" si="17" ref="D76:X76">SUM(D10,D12,D14,D27:D35,D53:D55,D59:D62,D66:D72)</f>
        <v>115675</v>
      </c>
      <c r="E76" s="855">
        <f t="shared" si="17"/>
        <v>122279</v>
      </c>
      <c r="F76" s="856">
        <f t="shared" si="17"/>
        <v>237954</v>
      </c>
      <c r="G76" s="854">
        <f t="shared" si="17"/>
        <v>0</v>
      </c>
      <c r="H76" s="855">
        <f t="shared" si="17"/>
        <v>0</v>
      </c>
      <c r="I76" s="856">
        <f t="shared" si="17"/>
        <v>0</v>
      </c>
      <c r="J76" s="854">
        <f t="shared" si="17"/>
        <v>2048</v>
      </c>
      <c r="K76" s="855">
        <f t="shared" si="17"/>
        <v>1728</v>
      </c>
      <c r="L76" s="856">
        <f t="shared" si="17"/>
        <v>3776</v>
      </c>
      <c r="M76" s="854">
        <f t="shared" si="17"/>
        <v>0</v>
      </c>
      <c r="N76" s="855">
        <f t="shared" si="17"/>
        <v>0</v>
      </c>
      <c r="O76" s="856">
        <f t="shared" si="17"/>
        <v>0</v>
      </c>
      <c r="P76" s="854">
        <f t="shared" si="17"/>
        <v>2071</v>
      </c>
      <c r="Q76" s="855">
        <f t="shared" si="17"/>
        <v>1754</v>
      </c>
      <c r="R76" s="856">
        <f t="shared" si="17"/>
        <v>3825</v>
      </c>
      <c r="S76" s="854">
        <f t="shared" si="17"/>
        <v>34</v>
      </c>
      <c r="T76" s="855">
        <f t="shared" si="17"/>
        <v>28</v>
      </c>
      <c r="U76" s="856">
        <f t="shared" si="17"/>
        <v>62</v>
      </c>
      <c r="V76" s="854">
        <f t="shared" si="17"/>
        <v>115687</v>
      </c>
      <c r="W76" s="855">
        <f t="shared" si="17"/>
        <v>122276</v>
      </c>
      <c r="X76" s="856">
        <f t="shared" si="17"/>
        <v>237963</v>
      </c>
      <c r="Y76" s="857"/>
      <c r="Z76" s="809">
        <f t="shared" si="15"/>
        <v>-1</v>
      </c>
      <c r="AA76" s="809">
        <f t="shared" si="15"/>
        <v>5</v>
      </c>
      <c r="AB76" s="809">
        <f t="shared" si="15"/>
        <v>4</v>
      </c>
    </row>
    <row r="77" spans="2:28" s="791" customFormat="1" ht="17.25" customHeight="1">
      <c r="B77" s="888" t="s">
        <v>139</v>
      </c>
      <c r="C77" s="889"/>
      <c r="D77" s="890">
        <f aca="true" t="shared" si="18" ref="D77:X77">SUM(D15:D16,D36:D52,D63:D65)</f>
        <v>121265</v>
      </c>
      <c r="E77" s="891">
        <f t="shared" si="18"/>
        <v>126127</v>
      </c>
      <c r="F77" s="892">
        <f t="shared" si="18"/>
        <v>247392</v>
      </c>
      <c r="G77" s="890">
        <f t="shared" si="18"/>
        <v>0</v>
      </c>
      <c r="H77" s="891">
        <f t="shared" si="18"/>
        <v>0</v>
      </c>
      <c r="I77" s="892">
        <f t="shared" si="18"/>
        <v>0</v>
      </c>
      <c r="J77" s="890">
        <f t="shared" si="18"/>
        <v>2414</v>
      </c>
      <c r="K77" s="891">
        <f t="shared" si="18"/>
        <v>2044</v>
      </c>
      <c r="L77" s="892">
        <f t="shared" si="18"/>
        <v>4458</v>
      </c>
      <c r="M77" s="890">
        <f t="shared" si="18"/>
        <v>0</v>
      </c>
      <c r="N77" s="891">
        <f t="shared" si="18"/>
        <v>0</v>
      </c>
      <c r="O77" s="892">
        <f t="shared" si="18"/>
        <v>0</v>
      </c>
      <c r="P77" s="890">
        <f t="shared" si="18"/>
        <v>2047</v>
      </c>
      <c r="Q77" s="891">
        <f t="shared" si="18"/>
        <v>1794</v>
      </c>
      <c r="R77" s="892">
        <f t="shared" si="18"/>
        <v>3841</v>
      </c>
      <c r="S77" s="890">
        <f t="shared" si="18"/>
        <v>72</v>
      </c>
      <c r="T77" s="891">
        <f t="shared" si="18"/>
        <v>61</v>
      </c>
      <c r="U77" s="892">
        <f t="shared" si="18"/>
        <v>133</v>
      </c>
      <c r="V77" s="890">
        <f t="shared" si="18"/>
        <v>121704</v>
      </c>
      <c r="W77" s="891">
        <f t="shared" si="18"/>
        <v>126443</v>
      </c>
      <c r="X77" s="892">
        <f t="shared" si="18"/>
        <v>248147</v>
      </c>
      <c r="Y77" s="893"/>
      <c r="Z77" s="809">
        <f t="shared" si="15"/>
        <v>0</v>
      </c>
      <c r="AA77" s="809">
        <f t="shared" si="15"/>
        <v>-5</v>
      </c>
      <c r="AB77" s="809">
        <f t="shared" si="15"/>
        <v>-5</v>
      </c>
    </row>
    <row r="78" spans="2:28" s="818" customFormat="1" ht="35.25" customHeight="1">
      <c r="B78" s="894" t="s">
        <v>163</v>
      </c>
      <c r="C78" s="895"/>
      <c r="D78" s="896">
        <f>SUM(D75:D77)</f>
        <v>343715</v>
      </c>
      <c r="E78" s="897">
        <f aca="true" t="shared" si="19" ref="E78:X78">SUM(E75:E77)</f>
        <v>363563</v>
      </c>
      <c r="F78" s="898">
        <f t="shared" si="19"/>
        <v>707278</v>
      </c>
      <c r="G78" s="896">
        <f t="shared" si="19"/>
        <v>0</v>
      </c>
      <c r="H78" s="897">
        <f t="shared" si="19"/>
        <v>0</v>
      </c>
      <c r="I78" s="898">
        <f t="shared" si="19"/>
        <v>0</v>
      </c>
      <c r="J78" s="896">
        <f t="shared" si="19"/>
        <v>6581</v>
      </c>
      <c r="K78" s="897">
        <f t="shared" si="19"/>
        <v>5454</v>
      </c>
      <c r="L78" s="898">
        <f t="shared" si="19"/>
        <v>12035</v>
      </c>
      <c r="M78" s="896">
        <f t="shared" si="19"/>
        <v>0</v>
      </c>
      <c r="N78" s="897">
        <f t="shared" si="19"/>
        <v>0</v>
      </c>
      <c r="O78" s="898">
        <f t="shared" si="19"/>
        <v>0</v>
      </c>
      <c r="P78" s="896">
        <f t="shared" si="19"/>
        <v>6438</v>
      </c>
      <c r="Q78" s="897">
        <f t="shared" si="19"/>
        <v>5330</v>
      </c>
      <c r="R78" s="898">
        <f t="shared" si="19"/>
        <v>11768</v>
      </c>
      <c r="S78" s="896">
        <f t="shared" si="19"/>
        <v>157</v>
      </c>
      <c r="T78" s="897">
        <f t="shared" si="19"/>
        <v>132</v>
      </c>
      <c r="U78" s="898">
        <f t="shared" si="19"/>
        <v>289</v>
      </c>
      <c r="V78" s="896">
        <f t="shared" si="19"/>
        <v>344013</v>
      </c>
      <c r="W78" s="897">
        <f t="shared" si="19"/>
        <v>363821</v>
      </c>
      <c r="X78" s="898">
        <f t="shared" si="19"/>
        <v>707834</v>
      </c>
      <c r="Y78" s="817"/>
      <c r="Z78" s="809">
        <f t="shared" si="15"/>
        <v>2</v>
      </c>
      <c r="AA78" s="809">
        <f t="shared" si="15"/>
        <v>-2</v>
      </c>
      <c r="AB78" s="809">
        <f t="shared" si="15"/>
        <v>0</v>
      </c>
    </row>
    <row r="79" spans="2:24" s="795" customFormat="1" ht="14.25">
      <c r="B79" s="791"/>
      <c r="C79" s="792"/>
      <c r="D79" s="793"/>
      <c r="E79" s="793"/>
      <c r="F79" s="793"/>
      <c r="G79" s="793"/>
      <c r="H79" s="793"/>
      <c r="I79" s="793"/>
      <c r="J79" s="793"/>
      <c r="K79" s="793"/>
      <c r="L79" s="793"/>
      <c r="M79" s="793"/>
      <c r="N79" s="793"/>
      <c r="O79" s="793"/>
      <c r="P79" s="793"/>
      <c r="Q79" s="793"/>
      <c r="R79" s="793"/>
      <c r="S79" s="793"/>
      <c r="T79" s="793"/>
      <c r="U79" s="793"/>
      <c r="V79" s="793"/>
      <c r="W79" s="793"/>
      <c r="X79" s="793"/>
    </row>
  </sheetData>
  <sheetProtection/>
  <mergeCells count="18">
    <mergeCell ref="S6:U6"/>
    <mergeCell ref="S7:U7"/>
    <mergeCell ref="V6:X6"/>
    <mergeCell ref="D6:F6"/>
    <mergeCell ref="V7:X7"/>
    <mergeCell ref="G6:I6"/>
    <mergeCell ref="G7:I7"/>
    <mergeCell ref="M6:O6"/>
    <mergeCell ref="M7:O7"/>
    <mergeCell ref="J6:L6"/>
    <mergeCell ref="L4:O4"/>
    <mergeCell ref="L5:O5"/>
    <mergeCell ref="V5:Y5"/>
    <mergeCell ref="V4:Y4"/>
    <mergeCell ref="D7:F7"/>
    <mergeCell ref="J7:L7"/>
    <mergeCell ref="P6:R6"/>
    <mergeCell ref="P7:R7"/>
  </mergeCells>
  <printOptions/>
  <pageMargins left="0.4" right="0.27" top="0.7086614173228347" bottom="0.6299212598425197" header="0.5118110236220472" footer="0.5118110236220472"/>
  <pageSetup horizontalDpi="600" verticalDpi="600" orientation="portrait" paperSize="9" scale="63" r:id="rId1"/>
  <headerFooter alignWithMargins="0">
    <oddHeader>&amp;L第７号様式（その１）
&amp;C&amp;18選挙人名簿登録者数報告&amp;12
</oddHeader>
  </headerFooter>
  <rowBreaks count="1" manualBreakCount="1">
    <brk id="78" min="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S79"/>
  <sheetViews>
    <sheetView showGridLines="0" view="pageBreakPreview" zoomScale="75" zoomScaleSheetLayoutView="75" workbookViewId="0" topLeftCell="A2">
      <pane xSplit="6" ySplit="7" topLeftCell="G9" activePane="bottomRight" state="frozen"/>
      <selection pane="topLeft" activeCell="O4" sqref="O4"/>
      <selection pane="topRight" activeCell="O4" sqref="O4"/>
      <selection pane="bottomLeft" activeCell="O4" sqref="O4"/>
      <selection pane="bottomRight" activeCell="A2" sqref="A2"/>
    </sheetView>
  </sheetViews>
  <sheetFormatPr defaultColWidth="8.796875" defaultRowHeight="14.25" customHeight="1"/>
  <cols>
    <col min="1" max="1" width="1.1015625" style="0" customWidth="1"/>
    <col min="2" max="2" width="13" style="90" customWidth="1"/>
    <col min="3" max="3" width="3.3984375" style="1" customWidth="1"/>
    <col min="4" max="15" width="6.5" style="11" customWidth="1"/>
    <col min="16" max="16" width="6.5" style="0" customWidth="1"/>
    <col min="17" max="19" width="5.19921875" style="0" customWidth="1"/>
  </cols>
  <sheetData>
    <row r="1" ht="14.25" customHeight="1">
      <c r="B1" s="90" t="s">
        <v>228</v>
      </c>
    </row>
    <row r="2" spans="2:15" s="13" customFormat="1" ht="27.75" customHeight="1">
      <c r="B2" s="91"/>
      <c r="C2" s="15"/>
      <c r="D2" s="14" t="s">
        <v>164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3:15" s="2" customFormat="1" ht="14.25" customHeight="1">
      <c r="C3" s="12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3:16" s="4" customFormat="1" ht="16.5" customHeight="1">
      <c r="C4" s="8"/>
      <c r="D4" s="17"/>
      <c r="E4" s="17"/>
      <c r="F4" s="17"/>
      <c r="G4" s="17"/>
      <c r="H4" s="17"/>
      <c r="I4" s="17"/>
      <c r="J4" s="17"/>
      <c r="K4" s="17"/>
      <c r="L4" s="775" t="s">
        <v>165</v>
      </c>
      <c r="M4" s="775"/>
      <c r="N4" s="775"/>
      <c r="O4" s="775"/>
      <c r="P4" s="775"/>
    </row>
    <row r="5" spans="3:16" s="4" customFormat="1" ht="16.5" customHeight="1">
      <c r="C5" s="8"/>
      <c r="D5" s="17"/>
      <c r="E5" s="17"/>
      <c r="F5" s="17"/>
      <c r="G5" s="17"/>
      <c r="H5" s="17"/>
      <c r="I5" s="17"/>
      <c r="J5" s="17"/>
      <c r="K5" s="17"/>
      <c r="L5" s="775" t="str">
        <f>'【選挙事務報告例】（今回使わない）'!V5</f>
        <v>平成１７年９月２日現在</v>
      </c>
      <c r="M5" s="775"/>
      <c r="N5" s="775"/>
      <c r="O5" s="775"/>
      <c r="P5" s="775"/>
    </row>
    <row r="6" spans="2:16" s="4" customFormat="1" ht="16.5" customHeight="1">
      <c r="B6" s="18"/>
      <c r="C6" s="19" t="s">
        <v>166</v>
      </c>
      <c r="D6" s="771" t="s">
        <v>229</v>
      </c>
      <c r="E6" s="1148"/>
      <c r="F6" s="1149"/>
      <c r="G6" s="771" t="s">
        <v>231</v>
      </c>
      <c r="H6" s="1148"/>
      <c r="I6" s="1149"/>
      <c r="J6" s="771" t="s">
        <v>231</v>
      </c>
      <c r="K6" s="1148"/>
      <c r="L6" s="1149"/>
      <c r="M6" s="771" t="s">
        <v>234</v>
      </c>
      <c r="N6" s="1148"/>
      <c r="O6" s="1149"/>
      <c r="P6" s="18"/>
    </row>
    <row r="7" spans="2:16" s="8" customFormat="1" ht="16.5" customHeight="1">
      <c r="B7" s="92" t="s">
        <v>167</v>
      </c>
      <c r="C7" s="20" t="s">
        <v>168</v>
      </c>
      <c r="D7" s="772" t="s">
        <v>230</v>
      </c>
      <c r="E7" s="773"/>
      <c r="F7" s="770"/>
      <c r="G7" s="772" t="s">
        <v>233</v>
      </c>
      <c r="H7" s="773"/>
      <c r="I7" s="770"/>
      <c r="J7" s="772" t="s">
        <v>232</v>
      </c>
      <c r="K7" s="773"/>
      <c r="L7" s="770"/>
      <c r="M7" s="772" t="s">
        <v>235</v>
      </c>
      <c r="N7" s="773"/>
      <c r="O7" s="770"/>
      <c r="P7" s="20" t="s">
        <v>381</v>
      </c>
    </row>
    <row r="8" spans="2:16" s="8" customFormat="1" ht="16.5" customHeight="1">
      <c r="B8" s="93"/>
      <c r="C8" s="21" t="s">
        <v>169</v>
      </c>
      <c r="D8" s="83" t="s">
        <v>170</v>
      </c>
      <c r="E8" s="84" t="s">
        <v>171</v>
      </c>
      <c r="F8" s="85" t="s">
        <v>107</v>
      </c>
      <c r="G8" s="83" t="s">
        <v>170</v>
      </c>
      <c r="H8" s="84" t="s">
        <v>171</v>
      </c>
      <c r="I8" s="85" t="s">
        <v>107</v>
      </c>
      <c r="J8" s="83" t="s">
        <v>170</v>
      </c>
      <c r="K8" s="84" t="s">
        <v>171</v>
      </c>
      <c r="L8" s="85" t="s">
        <v>107</v>
      </c>
      <c r="M8" s="83" t="s">
        <v>170</v>
      </c>
      <c r="N8" s="84" t="s">
        <v>171</v>
      </c>
      <c r="O8" s="85" t="s">
        <v>107</v>
      </c>
      <c r="P8" s="21"/>
    </row>
    <row r="9" spans="2:19" s="4" customFormat="1" ht="13.5" customHeight="1">
      <c r="B9" s="86" t="s">
        <v>172</v>
      </c>
      <c r="C9" s="463">
        <v>1</v>
      </c>
      <c r="D9" s="432">
        <f>'★★★（入力）市町村別積算表②'!C7</f>
        <v>48</v>
      </c>
      <c r="E9" s="433">
        <f>'★★★（入力）市町村別積算表②'!D7</f>
        <v>50</v>
      </c>
      <c r="F9" s="434">
        <f>SUM(D9:E9)</f>
        <v>98</v>
      </c>
      <c r="G9" s="432">
        <f>'★★★（入力）市町村別積算表②'!F7</f>
        <v>3</v>
      </c>
      <c r="H9" s="433">
        <f>'★★★（入力）市町村別積算表②'!G7</f>
        <v>4</v>
      </c>
      <c r="I9" s="434">
        <f>SUM(G9:H9)</f>
        <v>7</v>
      </c>
      <c r="J9" s="432">
        <f>'★★★（入力）市町村別積算表②'!I7</f>
        <v>2</v>
      </c>
      <c r="K9" s="433">
        <f>'★★★（入力）市町村別積算表②'!J7</f>
        <v>3</v>
      </c>
      <c r="L9" s="434">
        <f>SUM(J9:K9)</f>
        <v>5</v>
      </c>
      <c r="M9" s="432">
        <f>'★★★（入力）市町村別積算表②'!L7</f>
        <v>49</v>
      </c>
      <c r="N9" s="433">
        <f>'★★★（入力）市町村別積算表②'!M7</f>
        <v>51</v>
      </c>
      <c r="O9" s="434">
        <f>'★★★（入力）市町村別積算表②'!N7</f>
        <v>100</v>
      </c>
      <c r="P9" s="86"/>
      <c r="Q9" s="470">
        <f>SUM(D9,G9)-J9-M9</f>
        <v>0</v>
      </c>
      <c r="R9" s="470">
        <f>SUM(E9,H9)-K9-N9</f>
        <v>0</v>
      </c>
      <c r="S9" s="470">
        <f>SUM(F9,I9)-L9-O9</f>
        <v>0</v>
      </c>
    </row>
    <row r="10" spans="2:19" s="4" customFormat="1" ht="13.5" customHeight="1">
      <c r="B10" s="87" t="s">
        <v>173</v>
      </c>
      <c r="C10" s="464">
        <v>2</v>
      </c>
      <c r="D10" s="436">
        <f>'★★★（入力）市町村別積算表②'!C8</f>
        <v>11</v>
      </c>
      <c r="E10" s="437">
        <f>'★★★（入力）市町村別積算表②'!D8</f>
        <v>10</v>
      </c>
      <c r="F10" s="438">
        <f aca="true" t="shared" si="0" ref="F10:F71">SUM(D10:E10)</f>
        <v>21</v>
      </c>
      <c r="G10" s="436">
        <f>'★★★（入力）市町村別積算表②'!F8</f>
        <v>0</v>
      </c>
      <c r="H10" s="437">
        <f>'★★★（入力）市町村別積算表②'!G8</f>
        <v>1</v>
      </c>
      <c r="I10" s="438">
        <f aca="true" t="shared" si="1" ref="I10:I71">SUM(G10:H10)</f>
        <v>1</v>
      </c>
      <c r="J10" s="436">
        <f>'★★★（入力）市町村別積算表②'!I8</f>
        <v>0</v>
      </c>
      <c r="K10" s="437">
        <f>'★★★（入力）市町村別積算表②'!J8</f>
        <v>0</v>
      </c>
      <c r="L10" s="438">
        <f aca="true" t="shared" si="2" ref="L10:L71">SUM(J10:K10)</f>
        <v>0</v>
      </c>
      <c r="M10" s="436">
        <f>'★★★（入力）市町村別積算表②'!L8</f>
        <v>11</v>
      </c>
      <c r="N10" s="437">
        <f>'★★★（入力）市町村別積算表②'!M8</f>
        <v>11</v>
      </c>
      <c r="O10" s="438">
        <f>'★★★（入力）市町村別積算表②'!N8</f>
        <v>22</v>
      </c>
      <c r="P10" s="87"/>
      <c r="Q10" s="470">
        <f aca="true" t="shared" si="3" ref="Q10:Q73">SUM(D10,G10)-J10-M10</f>
        <v>0</v>
      </c>
      <c r="R10" s="470">
        <f aca="true" t="shared" si="4" ref="R10:R73">SUM(E10,H10)-K10-N10</f>
        <v>0</v>
      </c>
      <c r="S10" s="470">
        <f aca="true" t="shared" si="5" ref="S10:S73">SUM(F10,I10)-L10-O10</f>
        <v>0</v>
      </c>
    </row>
    <row r="11" spans="2:19" s="4" customFormat="1" ht="13.5" customHeight="1">
      <c r="B11" s="87" t="s">
        <v>174</v>
      </c>
      <c r="C11" s="464">
        <v>1</v>
      </c>
      <c r="D11" s="436">
        <f>'★★★（入力）市町村別積算表②'!C9</f>
        <v>13</v>
      </c>
      <c r="E11" s="437">
        <f>'★★★（入力）市町村別積算表②'!D9</f>
        <v>10</v>
      </c>
      <c r="F11" s="438">
        <f t="shared" si="0"/>
        <v>23</v>
      </c>
      <c r="G11" s="436">
        <f>'★★★（入力）市町村別積算表②'!F9</f>
        <v>0</v>
      </c>
      <c r="H11" s="437">
        <f>'★★★（入力）市町村別積算表②'!G9</f>
        <v>0</v>
      </c>
      <c r="I11" s="438">
        <f t="shared" si="1"/>
        <v>0</v>
      </c>
      <c r="J11" s="436">
        <f>'★★★（入力）市町村別積算表②'!I9</f>
        <v>0</v>
      </c>
      <c r="K11" s="437">
        <f>'★★★（入力）市町村別積算表②'!J9</f>
        <v>0</v>
      </c>
      <c r="L11" s="438">
        <f t="shared" si="2"/>
        <v>0</v>
      </c>
      <c r="M11" s="436">
        <f>'★★★（入力）市町村別積算表②'!L9</f>
        <v>13</v>
      </c>
      <c r="N11" s="437">
        <f>'★★★（入力）市町村別積算表②'!M9</f>
        <v>10</v>
      </c>
      <c r="O11" s="438">
        <f>'★★★（入力）市町村別積算表②'!N9</f>
        <v>23</v>
      </c>
      <c r="P11" s="87"/>
      <c r="Q11" s="470">
        <f t="shared" si="3"/>
        <v>0</v>
      </c>
      <c r="R11" s="470">
        <f t="shared" si="4"/>
        <v>0</v>
      </c>
      <c r="S11" s="470">
        <f t="shared" si="5"/>
        <v>0</v>
      </c>
    </row>
    <row r="12" spans="2:19" s="4" customFormat="1" ht="13.5" customHeight="1">
      <c r="B12" s="87" t="s">
        <v>175</v>
      </c>
      <c r="C12" s="464">
        <v>2</v>
      </c>
      <c r="D12" s="436">
        <f>'★★★（入力）市町村別積算表②'!C10</f>
        <v>11</v>
      </c>
      <c r="E12" s="437">
        <f>'★★★（入力）市町村別積算表②'!D10</f>
        <v>5</v>
      </c>
      <c r="F12" s="438">
        <f t="shared" si="0"/>
        <v>16</v>
      </c>
      <c r="G12" s="436">
        <f>'★★★（入力）市町村別積算表②'!F10</f>
        <v>0</v>
      </c>
      <c r="H12" s="437">
        <f>'★★★（入力）市町村別積算表②'!G10</f>
        <v>0</v>
      </c>
      <c r="I12" s="438">
        <f t="shared" si="1"/>
        <v>0</v>
      </c>
      <c r="J12" s="436">
        <f>'★★★（入力）市町村別積算表②'!I10</f>
        <v>1</v>
      </c>
      <c r="K12" s="437">
        <f>'★★★（入力）市町村別積算表②'!J10</f>
        <v>0</v>
      </c>
      <c r="L12" s="438">
        <f t="shared" si="2"/>
        <v>1</v>
      </c>
      <c r="M12" s="436">
        <f>'★★★（入力）市町村別積算表②'!L10</f>
        <v>10</v>
      </c>
      <c r="N12" s="437">
        <f>'★★★（入力）市町村別積算表②'!M10</f>
        <v>5</v>
      </c>
      <c r="O12" s="438">
        <f>'★★★（入力）市町村別積算表②'!N10</f>
        <v>15</v>
      </c>
      <c r="P12" s="87"/>
      <c r="Q12" s="470">
        <f t="shared" si="3"/>
        <v>0</v>
      </c>
      <c r="R12" s="470">
        <f t="shared" si="4"/>
        <v>0</v>
      </c>
      <c r="S12" s="470">
        <f t="shared" si="5"/>
        <v>0</v>
      </c>
    </row>
    <row r="13" spans="2:19" s="4" customFormat="1" ht="13.5" customHeight="1">
      <c r="B13" s="87" t="s">
        <v>176</v>
      </c>
      <c r="C13" s="464">
        <v>1</v>
      </c>
      <c r="D13" s="436">
        <f>'★★★（入力）市町村別積算表②'!C11</f>
        <v>9</v>
      </c>
      <c r="E13" s="437">
        <f>'★★★（入力）市町村別積算表②'!D11</f>
        <v>14</v>
      </c>
      <c r="F13" s="438">
        <f t="shared" si="0"/>
        <v>23</v>
      </c>
      <c r="G13" s="436">
        <f>'★★★（入力）市町村別積算表②'!F11</f>
        <v>0</v>
      </c>
      <c r="H13" s="437">
        <f>'★★★（入力）市町村別積算表②'!G11</f>
        <v>0</v>
      </c>
      <c r="I13" s="438">
        <f t="shared" si="1"/>
        <v>0</v>
      </c>
      <c r="J13" s="436">
        <f>'★★★（入力）市町村別積算表②'!I11</f>
        <v>1</v>
      </c>
      <c r="K13" s="437">
        <f>'★★★（入力）市町村別積算表②'!J11</f>
        <v>1</v>
      </c>
      <c r="L13" s="438">
        <f t="shared" si="2"/>
        <v>2</v>
      </c>
      <c r="M13" s="436">
        <f>'★★★（入力）市町村別積算表②'!L11</f>
        <v>8</v>
      </c>
      <c r="N13" s="437">
        <f>'★★★（入力）市町村別積算表②'!M11</f>
        <v>13</v>
      </c>
      <c r="O13" s="438">
        <f>'★★★（入力）市町村別積算表②'!N11</f>
        <v>21</v>
      </c>
      <c r="P13" s="87"/>
      <c r="Q13" s="470">
        <f t="shared" si="3"/>
        <v>0</v>
      </c>
      <c r="R13" s="470">
        <f t="shared" si="4"/>
        <v>0</v>
      </c>
      <c r="S13" s="470">
        <f t="shared" si="5"/>
        <v>0</v>
      </c>
    </row>
    <row r="14" spans="2:19" s="4" customFormat="1" ht="13.5" customHeight="1">
      <c r="B14" s="87" t="s">
        <v>177</v>
      </c>
      <c r="C14" s="464">
        <v>2</v>
      </c>
      <c r="D14" s="436">
        <f>'★★★（入力）市町村別積算表②'!C12</f>
        <v>6</v>
      </c>
      <c r="E14" s="437">
        <f>'★★★（入力）市町村別積算表②'!D12</f>
        <v>10</v>
      </c>
      <c r="F14" s="438">
        <f t="shared" si="0"/>
        <v>16</v>
      </c>
      <c r="G14" s="436">
        <f>'★★★（入力）市町村別積算表②'!F12</f>
        <v>0</v>
      </c>
      <c r="H14" s="437">
        <f>'★★★（入力）市町村別積算表②'!G12</f>
        <v>0</v>
      </c>
      <c r="I14" s="438">
        <f t="shared" si="1"/>
        <v>0</v>
      </c>
      <c r="J14" s="436">
        <f>'★★★（入力）市町村別積算表②'!I12</f>
        <v>0</v>
      </c>
      <c r="K14" s="437">
        <f>'★★★（入力）市町村別積算表②'!J12</f>
        <v>0</v>
      </c>
      <c r="L14" s="438">
        <f t="shared" si="2"/>
        <v>0</v>
      </c>
      <c r="M14" s="436">
        <f>'★★★（入力）市町村別積算表②'!L12</f>
        <v>6</v>
      </c>
      <c r="N14" s="437">
        <f>'★★★（入力）市町村別積算表②'!M12</f>
        <v>10</v>
      </c>
      <c r="O14" s="438">
        <f>'★★★（入力）市町村別積算表②'!N12</f>
        <v>16</v>
      </c>
      <c r="P14" s="87"/>
      <c r="Q14" s="470">
        <f t="shared" si="3"/>
        <v>0</v>
      </c>
      <c r="R14" s="470">
        <f t="shared" si="4"/>
        <v>0</v>
      </c>
      <c r="S14" s="470">
        <f t="shared" si="5"/>
        <v>0</v>
      </c>
    </row>
    <row r="15" spans="2:19" s="4" customFormat="1" ht="13.5" customHeight="1">
      <c r="B15" s="363" t="s">
        <v>178</v>
      </c>
      <c r="C15" s="465">
        <v>3</v>
      </c>
      <c r="D15" s="439">
        <f>'★★★（入力）市町村別積算表②'!C13</f>
        <v>7</v>
      </c>
      <c r="E15" s="440">
        <f>'★★★（入力）市町村別積算表②'!D13</f>
        <v>4</v>
      </c>
      <c r="F15" s="441">
        <f t="shared" si="0"/>
        <v>11</v>
      </c>
      <c r="G15" s="439">
        <f>'★★★（入力）市町村別積算表②'!F13</f>
        <v>1</v>
      </c>
      <c r="H15" s="440">
        <f>'★★★（入力）市町村別積算表②'!G13</f>
        <v>2</v>
      </c>
      <c r="I15" s="441">
        <f t="shared" si="1"/>
        <v>3</v>
      </c>
      <c r="J15" s="439">
        <f>'★★★（入力）市町村別積算表②'!I13</f>
        <v>0</v>
      </c>
      <c r="K15" s="440">
        <f>'★★★（入力）市町村別積算表②'!J13</f>
        <v>0</v>
      </c>
      <c r="L15" s="441">
        <f t="shared" si="2"/>
        <v>0</v>
      </c>
      <c r="M15" s="439">
        <f>'★★★（入力）市町村別積算表②'!L13</f>
        <v>8</v>
      </c>
      <c r="N15" s="440">
        <f>'★★★（入力）市町村別積算表②'!M13</f>
        <v>6</v>
      </c>
      <c r="O15" s="441">
        <f>'★★★（入力）市町村別積算表②'!N13</f>
        <v>14</v>
      </c>
      <c r="P15" s="363"/>
      <c r="Q15" s="470">
        <f t="shared" si="3"/>
        <v>0</v>
      </c>
      <c r="R15" s="470">
        <f t="shared" si="4"/>
        <v>0</v>
      </c>
      <c r="S15" s="470">
        <f t="shared" si="5"/>
        <v>0</v>
      </c>
    </row>
    <row r="16" spans="2:19" s="4" customFormat="1" ht="13.5" customHeight="1">
      <c r="B16" s="94" t="s">
        <v>441</v>
      </c>
      <c r="C16" s="464">
        <v>3</v>
      </c>
      <c r="D16" s="436">
        <f>'★★★（入力）市町村別積算表②'!C14</f>
        <v>22</v>
      </c>
      <c r="E16" s="437">
        <f>'★★★（入力）市町村別積算表②'!D14</f>
        <v>10</v>
      </c>
      <c r="F16" s="438">
        <f>SUM(D16:E16)</f>
        <v>32</v>
      </c>
      <c r="G16" s="436">
        <f>'★★★（入力）市町村別積算表②'!F14</f>
        <v>1</v>
      </c>
      <c r="H16" s="437">
        <f>'★★★（入力）市町村別積算表②'!G14</f>
        <v>0</v>
      </c>
      <c r="I16" s="438">
        <f>SUM(G16:H16)</f>
        <v>1</v>
      </c>
      <c r="J16" s="436">
        <f>'★★★（入力）市町村別積算表②'!I14</f>
        <v>0</v>
      </c>
      <c r="K16" s="437">
        <f>'★★★（入力）市町村別積算表②'!J14</f>
        <v>1</v>
      </c>
      <c r="L16" s="438">
        <f>SUM(J16:K16)</f>
        <v>1</v>
      </c>
      <c r="M16" s="436">
        <f>'★★★（入力）市町村別積算表②'!L14</f>
        <v>23</v>
      </c>
      <c r="N16" s="437">
        <f>'★★★（入力）市町村別積算表②'!M14</f>
        <v>9</v>
      </c>
      <c r="O16" s="438">
        <f>'★★★（入力）市町村別積算表②'!N14</f>
        <v>32</v>
      </c>
      <c r="P16" s="87"/>
      <c r="Q16" s="470">
        <f t="shared" si="3"/>
        <v>0</v>
      </c>
      <c r="R16" s="470">
        <f t="shared" si="4"/>
        <v>0</v>
      </c>
      <c r="S16" s="470">
        <f t="shared" si="5"/>
        <v>0</v>
      </c>
    </row>
    <row r="17" spans="2:19" s="364" customFormat="1" ht="13.5" customHeight="1" hidden="1">
      <c r="B17" s="361" t="s">
        <v>442</v>
      </c>
      <c r="C17" s="466"/>
      <c r="D17" s="442">
        <v>1</v>
      </c>
      <c r="E17" s="443">
        <v>0</v>
      </c>
      <c r="F17" s="444">
        <f t="shared" si="0"/>
        <v>1</v>
      </c>
      <c r="G17" s="442"/>
      <c r="H17" s="443"/>
      <c r="I17" s="444">
        <f t="shared" si="1"/>
        <v>0</v>
      </c>
      <c r="J17" s="442"/>
      <c r="K17" s="443"/>
      <c r="L17" s="444">
        <f t="shared" si="2"/>
        <v>0</v>
      </c>
      <c r="M17" s="442">
        <f aca="true" t="shared" si="6" ref="M17:M22">D17+G17-J17</f>
        <v>1</v>
      </c>
      <c r="N17" s="443">
        <f aca="true" t="shared" si="7" ref="N17:N22">E17+H17-K17</f>
        <v>0</v>
      </c>
      <c r="O17" s="444">
        <f aca="true" t="shared" si="8" ref="O17:O22">F17+I17-L17</f>
        <v>1</v>
      </c>
      <c r="P17" s="365"/>
      <c r="Q17" s="470">
        <f t="shared" si="3"/>
        <v>0</v>
      </c>
      <c r="R17" s="470">
        <f t="shared" si="4"/>
        <v>0</v>
      </c>
      <c r="S17" s="470">
        <f t="shared" si="5"/>
        <v>0</v>
      </c>
    </row>
    <row r="18" spans="2:19" s="364" customFormat="1" ht="13.5" customHeight="1" hidden="1">
      <c r="B18" s="361" t="s">
        <v>443</v>
      </c>
      <c r="C18" s="466"/>
      <c r="D18" s="442">
        <v>7</v>
      </c>
      <c r="E18" s="443">
        <v>7</v>
      </c>
      <c r="F18" s="444">
        <f t="shared" si="0"/>
        <v>14</v>
      </c>
      <c r="G18" s="442">
        <v>1</v>
      </c>
      <c r="H18" s="443"/>
      <c r="I18" s="444">
        <f t="shared" si="1"/>
        <v>1</v>
      </c>
      <c r="J18" s="442"/>
      <c r="K18" s="443"/>
      <c r="L18" s="444">
        <f t="shared" si="2"/>
        <v>0</v>
      </c>
      <c r="M18" s="442">
        <f t="shared" si="6"/>
        <v>8</v>
      </c>
      <c r="N18" s="443">
        <f t="shared" si="7"/>
        <v>7</v>
      </c>
      <c r="O18" s="444">
        <f t="shared" si="8"/>
        <v>15</v>
      </c>
      <c r="P18" s="365"/>
      <c r="Q18" s="470">
        <f t="shared" si="3"/>
        <v>0</v>
      </c>
      <c r="R18" s="470">
        <f t="shared" si="4"/>
        <v>0</v>
      </c>
      <c r="S18" s="470">
        <f t="shared" si="5"/>
        <v>0</v>
      </c>
    </row>
    <row r="19" spans="2:19" s="364" customFormat="1" ht="13.5" customHeight="1" hidden="1">
      <c r="B19" s="361" t="s">
        <v>444</v>
      </c>
      <c r="C19" s="466"/>
      <c r="D19" s="442">
        <v>0</v>
      </c>
      <c r="E19" s="443">
        <v>0</v>
      </c>
      <c r="F19" s="444">
        <f t="shared" si="0"/>
        <v>0</v>
      </c>
      <c r="G19" s="442"/>
      <c r="H19" s="443"/>
      <c r="I19" s="444">
        <f t="shared" si="1"/>
        <v>0</v>
      </c>
      <c r="J19" s="442"/>
      <c r="K19" s="443"/>
      <c r="L19" s="444">
        <f t="shared" si="2"/>
        <v>0</v>
      </c>
      <c r="M19" s="442">
        <f t="shared" si="6"/>
        <v>0</v>
      </c>
      <c r="N19" s="443">
        <f t="shared" si="7"/>
        <v>0</v>
      </c>
      <c r="O19" s="444">
        <f t="shared" si="8"/>
        <v>0</v>
      </c>
      <c r="P19" s="365"/>
      <c r="Q19" s="470">
        <f t="shared" si="3"/>
        <v>0</v>
      </c>
      <c r="R19" s="470">
        <f t="shared" si="4"/>
        <v>0</v>
      </c>
      <c r="S19" s="470">
        <f t="shared" si="5"/>
        <v>0</v>
      </c>
    </row>
    <row r="20" spans="2:19" s="364" customFormat="1" ht="13.5" customHeight="1" hidden="1">
      <c r="B20" s="361" t="s">
        <v>445</v>
      </c>
      <c r="C20" s="466"/>
      <c r="D20" s="442">
        <v>2</v>
      </c>
      <c r="E20" s="443">
        <v>0</v>
      </c>
      <c r="F20" s="444">
        <f t="shared" si="0"/>
        <v>2</v>
      </c>
      <c r="G20" s="442"/>
      <c r="H20" s="443"/>
      <c r="I20" s="444">
        <f t="shared" si="1"/>
        <v>0</v>
      </c>
      <c r="J20" s="442"/>
      <c r="K20" s="443"/>
      <c r="L20" s="444">
        <f t="shared" si="2"/>
        <v>0</v>
      </c>
      <c r="M20" s="442">
        <f t="shared" si="6"/>
        <v>2</v>
      </c>
      <c r="N20" s="443">
        <f t="shared" si="7"/>
        <v>0</v>
      </c>
      <c r="O20" s="444">
        <f t="shared" si="8"/>
        <v>2</v>
      </c>
      <c r="P20" s="365"/>
      <c r="Q20" s="470">
        <f t="shared" si="3"/>
        <v>0</v>
      </c>
      <c r="R20" s="470">
        <f t="shared" si="4"/>
        <v>0</v>
      </c>
      <c r="S20" s="470">
        <f t="shared" si="5"/>
        <v>0</v>
      </c>
    </row>
    <row r="21" spans="2:19" s="364" customFormat="1" ht="13.5" customHeight="1" hidden="1">
      <c r="B21" s="361" t="s">
        <v>446</v>
      </c>
      <c r="C21" s="466"/>
      <c r="D21" s="442">
        <v>3</v>
      </c>
      <c r="E21" s="443">
        <v>3</v>
      </c>
      <c r="F21" s="444">
        <f t="shared" si="0"/>
        <v>6</v>
      </c>
      <c r="G21" s="442"/>
      <c r="H21" s="443"/>
      <c r="I21" s="444">
        <f t="shared" si="1"/>
        <v>0</v>
      </c>
      <c r="J21" s="442"/>
      <c r="K21" s="443"/>
      <c r="L21" s="444">
        <f t="shared" si="2"/>
        <v>0</v>
      </c>
      <c r="M21" s="442">
        <f t="shared" si="6"/>
        <v>3</v>
      </c>
      <c r="N21" s="443">
        <f t="shared" si="7"/>
        <v>3</v>
      </c>
      <c r="O21" s="444">
        <f t="shared" si="8"/>
        <v>6</v>
      </c>
      <c r="P21" s="365"/>
      <c r="Q21" s="470">
        <f t="shared" si="3"/>
        <v>0</v>
      </c>
      <c r="R21" s="470">
        <f t="shared" si="4"/>
        <v>0</v>
      </c>
      <c r="S21" s="470">
        <f t="shared" si="5"/>
        <v>0</v>
      </c>
    </row>
    <row r="22" spans="2:19" s="364" customFormat="1" ht="13.5" customHeight="1" hidden="1">
      <c r="B22" s="362" t="s">
        <v>447</v>
      </c>
      <c r="C22" s="467"/>
      <c r="D22" s="445">
        <v>3</v>
      </c>
      <c r="E22" s="446">
        <v>2</v>
      </c>
      <c r="F22" s="447">
        <f t="shared" si="0"/>
        <v>5</v>
      </c>
      <c r="G22" s="445"/>
      <c r="H22" s="446"/>
      <c r="I22" s="447">
        <f t="shared" si="1"/>
        <v>0</v>
      </c>
      <c r="J22" s="445"/>
      <c r="K22" s="446"/>
      <c r="L22" s="447">
        <f t="shared" si="2"/>
        <v>0</v>
      </c>
      <c r="M22" s="445">
        <f t="shared" si="6"/>
        <v>3</v>
      </c>
      <c r="N22" s="446">
        <f t="shared" si="7"/>
        <v>2</v>
      </c>
      <c r="O22" s="447">
        <f t="shared" si="8"/>
        <v>5</v>
      </c>
      <c r="P22" s="366"/>
      <c r="Q22" s="470">
        <f t="shared" si="3"/>
        <v>0</v>
      </c>
      <c r="R22" s="470">
        <f t="shared" si="4"/>
        <v>0</v>
      </c>
      <c r="S22" s="470">
        <f t="shared" si="5"/>
        <v>0</v>
      </c>
    </row>
    <row r="23" spans="2:19" s="23" customFormat="1" ht="13.5" customHeight="1">
      <c r="B23" s="22" t="s">
        <v>162</v>
      </c>
      <c r="C23" s="468"/>
      <c r="D23" s="449">
        <f>SUM(D9:D16)</f>
        <v>127</v>
      </c>
      <c r="E23" s="450">
        <f aca="true" t="shared" si="9" ref="E23:O23">SUM(E9:E16)</f>
        <v>113</v>
      </c>
      <c r="F23" s="451">
        <f t="shared" si="0"/>
        <v>240</v>
      </c>
      <c r="G23" s="449">
        <f t="shared" si="9"/>
        <v>5</v>
      </c>
      <c r="H23" s="450">
        <f t="shared" si="9"/>
        <v>7</v>
      </c>
      <c r="I23" s="451">
        <f t="shared" si="1"/>
        <v>12</v>
      </c>
      <c r="J23" s="449">
        <f t="shared" si="9"/>
        <v>4</v>
      </c>
      <c r="K23" s="450">
        <f t="shared" si="9"/>
        <v>5</v>
      </c>
      <c r="L23" s="451">
        <f t="shared" si="2"/>
        <v>9</v>
      </c>
      <c r="M23" s="449">
        <f t="shared" si="9"/>
        <v>128</v>
      </c>
      <c r="N23" s="450">
        <f t="shared" si="9"/>
        <v>115</v>
      </c>
      <c r="O23" s="451">
        <f t="shared" si="9"/>
        <v>243</v>
      </c>
      <c r="P23" s="22"/>
      <c r="Q23" s="470">
        <f t="shared" si="3"/>
        <v>0</v>
      </c>
      <c r="R23" s="470">
        <f t="shared" si="4"/>
        <v>0</v>
      </c>
      <c r="S23" s="470">
        <f t="shared" si="5"/>
        <v>0</v>
      </c>
    </row>
    <row r="24" spans="2:19" s="4" customFormat="1" ht="13.5" customHeight="1">
      <c r="B24" s="86" t="s">
        <v>179</v>
      </c>
      <c r="C24" s="463">
        <v>1</v>
      </c>
      <c r="D24" s="432">
        <f>'★★★（入力）市町村別積算表②'!C16</f>
        <v>0</v>
      </c>
      <c r="E24" s="433">
        <f>'★★★（入力）市町村別積算表②'!D16</f>
        <v>0</v>
      </c>
      <c r="F24" s="434">
        <f t="shared" si="0"/>
        <v>0</v>
      </c>
      <c r="G24" s="432">
        <f>'★★★（入力）市町村別積算表②'!F16</f>
        <v>0</v>
      </c>
      <c r="H24" s="433">
        <f>'★★★（入力）市町村別積算表②'!G16</f>
        <v>0</v>
      </c>
      <c r="I24" s="434">
        <f t="shared" si="1"/>
        <v>0</v>
      </c>
      <c r="J24" s="432">
        <f>'★★★（入力）市町村別積算表②'!I16</f>
        <v>0</v>
      </c>
      <c r="K24" s="433">
        <f>'★★★（入力）市町村別積算表②'!J16</f>
        <v>0</v>
      </c>
      <c r="L24" s="434">
        <f t="shared" si="2"/>
        <v>0</v>
      </c>
      <c r="M24" s="432">
        <f>'★★★（入力）市町村別積算表②'!L16</f>
        <v>0</v>
      </c>
      <c r="N24" s="433">
        <f>'★★★（入力）市町村別積算表②'!M16</f>
        <v>0</v>
      </c>
      <c r="O24" s="434">
        <f>'★★★（入力）市町村別積算表②'!N16</f>
        <v>0</v>
      </c>
      <c r="P24" s="86"/>
      <c r="Q24" s="470">
        <f t="shared" si="3"/>
        <v>0</v>
      </c>
      <c r="R24" s="470">
        <f t="shared" si="4"/>
        <v>0</v>
      </c>
      <c r="S24" s="470">
        <f t="shared" si="5"/>
        <v>0</v>
      </c>
    </row>
    <row r="25" spans="2:19" s="4" customFormat="1" ht="13.5" customHeight="1">
      <c r="B25" s="87" t="s">
        <v>180</v>
      </c>
      <c r="C25" s="464">
        <v>1</v>
      </c>
      <c r="D25" s="436">
        <f>'★★★（入力）市町村別積算表②'!C17</f>
        <v>0</v>
      </c>
      <c r="E25" s="437">
        <f>'★★★（入力）市町村別積算表②'!D17</f>
        <v>0</v>
      </c>
      <c r="F25" s="438">
        <f t="shared" si="0"/>
        <v>0</v>
      </c>
      <c r="G25" s="436">
        <f>'★★★（入力）市町村別積算表②'!F17</f>
        <v>0</v>
      </c>
      <c r="H25" s="437">
        <f>'★★★（入力）市町村別積算表②'!G17</f>
        <v>0</v>
      </c>
      <c r="I25" s="438">
        <f t="shared" si="1"/>
        <v>0</v>
      </c>
      <c r="J25" s="436">
        <f>'★★★（入力）市町村別積算表②'!I17</f>
        <v>0</v>
      </c>
      <c r="K25" s="437">
        <f>'★★★（入力）市町村別積算表②'!J17</f>
        <v>0</v>
      </c>
      <c r="L25" s="438">
        <f t="shared" si="2"/>
        <v>0</v>
      </c>
      <c r="M25" s="436">
        <f>'★★★（入力）市町村別積算表②'!L17</f>
        <v>0</v>
      </c>
      <c r="N25" s="437">
        <f>'★★★（入力）市町村別積算表②'!M17</f>
        <v>0</v>
      </c>
      <c r="O25" s="438">
        <f>'★★★（入力）市町村別積算表②'!N17</f>
        <v>0</v>
      </c>
      <c r="P25" s="87"/>
      <c r="Q25" s="470">
        <f t="shared" si="3"/>
        <v>0</v>
      </c>
      <c r="R25" s="470">
        <f t="shared" si="4"/>
        <v>0</v>
      </c>
      <c r="S25" s="470">
        <f t="shared" si="5"/>
        <v>0</v>
      </c>
    </row>
    <row r="26" spans="2:19" s="4" customFormat="1" ht="13.5" customHeight="1">
      <c r="B26" s="87" t="s">
        <v>181</v>
      </c>
      <c r="C26" s="464">
        <v>1</v>
      </c>
      <c r="D26" s="436">
        <f>'★★★（入力）市町村別積算表②'!C19</f>
        <v>4</v>
      </c>
      <c r="E26" s="437">
        <f>'★★★（入力）市町村別積算表②'!D19</f>
        <v>6</v>
      </c>
      <c r="F26" s="438">
        <f t="shared" si="0"/>
        <v>10</v>
      </c>
      <c r="G26" s="436">
        <f>'★★★（入力）市町村別積算表②'!F19</f>
        <v>0</v>
      </c>
      <c r="H26" s="437">
        <f>'★★★（入力）市町村別積算表②'!G19</f>
        <v>0</v>
      </c>
      <c r="I26" s="438">
        <f t="shared" si="1"/>
        <v>0</v>
      </c>
      <c r="J26" s="436">
        <f>'★★★（入力）市町村別積算表②'!I19</f>
        <v>0</v>
      </c>
      <c r="K26" s="437">
        <f>'★★★（入力）市町村別積算表②'!J19</f>
        <v>0</v>
      </c>
      <c r="L26" s="438">
        <f t="shared" si="2"/>
        <v>0</v>
      </c>
      <c r="M26" s="436">
        <f>'★★★（入力）市町村別積算表②'!L19</f>
        <v>4</v>
      </c>
      <c r="N26" s="437">
        <f>'★★★（入力）市町村別積算表②'!M19</f>
        <v>6</v>
      </c>
      <c r="O26" s="438">
        <f>'★★★（入力）市町村別積算表②'!N19</f>
        <v>10</v>
      </c>
      <c r="P26" s="87"/>
      <c r="Q26" s="470">
        <f t="shared" si="3"/>
        <v>0</v>
      </c>
      <c r="R26" s="470">
        <f t="shared" si="4"/>
        <v>0</v>
      </c>
      <c r="S26" s="470">
        <f t="shared" si="5"/>
        <v>0</v>
      </c>
    </row>
    <row r="27" spans="2:19" s="4" customFormat="1" ht="13.5" customHeight="1">
      <c r="B27" s="87" t="s">
        <v>182</v>
      </c>
      <c r="C27" s="464">
        <v>2</v>
      </c>
      <c r="D27" s="436">
        <f>'★★★（入力）市町村別積算表②'!C21</f>
        <v>28</v>
      </c>
      <c r="E27" s="437">
        <f>+'★★★（入力）市町村別積算表②'!D21</f>
        <v>28</v>
      </c>
      <c r="F27" s="438">
        <f t="shared" si="0"/>
        <v>56</v>
      </c>
      <c r="G27" s="436">
        <f>+'★★★（入力）市町村別積算表②'!F21</f>
        <v>1</v>
      </c>
      <c r="H27" s="437">
        <f>+'★★★（入力）市町村別積算表②'!G21</f>
        <v>1</v>
      </c>
      <c r="I27" s="438">
        <f t="shared" si="1"/>
        <v>2</v>
      </c>
      <c r="J27" s="436">
        <f>+'★★★（入力）市町村別積算表②'!I21</f>
        <v>5</v>
      </c>
      <c r="K27" s="437">
        <f>+'★★★（入力）市町村別積算表②'!J21</f>
        <v>1</v>
      </c>
      <c r="L27" s="438">
        <f t="shared" si="2"/>
        <v>6</v>
      </c>
      <c r="M27" s="436">
        <f>+'★★★（入力）市町村別積算表②'!L21</f>
        <v>24</v>
      </c>
      <c r="N27" s="437">
        <f>+'★★★（入力）市町村別積算表②'!M21</f>
        <v>28</v>
      </c>
      <c r="O27" s="438">
        <f>+'★★★（入力）市町村別積算表②'!N21</f>
        <v>52</v>
      </c>
      <c r="P27" s="87"/>
      <c r="Q27" s="470">
        <f t="shared" si="3"/>
        <v>0</v>
      </c>
      <c r="R27" s="470">
        <f t="shared" si="4"/>
        <v>0</v>
      </c>
      <c r="S27" s="470">
        <f t="shared" si="5"/>
        <v>0</v>
      </c>
    </row>
    <row r="28" spans="2:19" s="4" customFormat="1" ht="13.5" customHeight="1">
      <c r="B28" s="87" t="s">
        <v>183</v>
      </c>
      <c r="C28" s="464">
        <v>2</v>
      </c>
      <c r="D28" s="436">
        <f>+'★★★（入力）市町村別積算表②'!C22</f>
        <v>0</v>
      </c>
      <c r="E28" s="437">
        <f>+'★★★（入力）市町村別積算表②'!D22</f>
        <v>0</v>
      </c>
      <c r="F28" s="438">
        <f t="shared" si="0"/>
        <v>0</v>
      </c>
      <c r="G28" s="436">
        <f>+'★★★（入力）市町村別積算表②'!F22</f>
        <v>0</v>
      </c>
      <c r="H28" s="437">
        <f>+'★★★（入力）市町村別積算表②'!G22</f>
        <v>0</v>
      </c>
      <c r="I28" s="438">
        <f t="shared" si="1"/>
        <v>0</v>
      </c>
      <c r="J28" s="436">
        <f>+'★★★（入力）市町村別積算表②'!I22</f>
        <v>0</v>
      </c>
      <c r="K28" s="437">
        <f>+'★★★（入力）市町村別積算表②'!J22</f>
        <v>0</v>
      </c>
      <c r="L28" s="438">
        <f t="shared" si="2"/>
        <v>0</v>
      </c>
      <c r="M28" s="436">
        <f>+'★★★（入力）市町村別積算表②'!L22</f>
        <v>0</v>
      </c>
      <c r="N28" s="437">
        <f>+'★★★（入力）市町村別積算表②'!M22</f>
        <v>0</v>
      </c>
      <c r="O28" s="438">
        <f>+'★★★（入力）市町村別積算表②'!N22</f>
        <v>0</v>
      </c>
      <c r="P28" s="87"/>
      <c r="Q28" s="470">
        <f t="shared" si="3"/>
        <v>0</v>
      </c>
      <c r="R28" s="470">
        <f t="shared" si="4"/>
        <v>0</v>
      </c>
      <c r="S28" s="470">
        <f t="shared" si="5"/>
        <v>0</v>
      </c>
    </row>
    <row r="29" spans="2:19" s="4" customFormat="1" ht="13.5" customHeight="1">
      <c r="B29" s="87" t="s">
        <v>184</v>
      </c>
      <c r="C29" s="464">
        <v>2</v>
      </c>
      <c r="D29" s="436">
        <f>+'★★★（入力）市町村別積算表②'!C23</f>
        <v>0</v>
      </c>
      <c r="E29" s="437">
        <f>+'★★★（入力）市町村別積算表②'!D23</f>
        <v>0</v>
      </c>
      <c r="F29" s="438">
        <f t="shared" si="0"/>
        <v>0</v>
      </c>
      <c r="G29" s="436">
        <f>+'★★★（入力）市町村別積算表②'!F23</f>
        <v>0</v>
      </c>
      <c r="H29" s="437">
        <f>+'★★★（入力）市町村別積算表②'!G23</f>
        <v>0</v>
      </c>
      <c r="I29" s="438">
        <f t="shared" si="1"/>
        <v>0</v>
      </c>
      <c r="J29" s="436">
        <f>+'★★★（入力）市町村別積算表②'!I23</f>
        <v>0</v>
      </c>
      <c r="K29" s="437">
        <f>+'★★★（入力）市町村別積算表②'!J23</f>
        <v>0</v>
      </c>
      <c r="L29" s="438">
        <f t="shared" si="2"/>
        <v>0</v>
      </c>
      <c r="M29" s="436">
        <f>+'★★★（入力）市町村別積算表②'!L23</f>
        <v>0</v>
      </c>
      <c r="N29" s="437">
        <f>+'★★★（入力）市町村別積算表②'!M23</f>
        <v>0</v>
      </c>
      <c r="O29" s="438">
        <f>+'★★★（入力）市町村別積算表②'!N23</f>
        <v>0</v>
      </c>
      <c r="P29" s="87"/>
      <c r="Q29" s="470">
        <f t="shared" si="3"/>
        <v>0</v>
      </c>
      <c r="R29" s="470">
        <f t="shared" si="4"/>
        <v>0</v>
      </c>
      <c r="S29" s="470">
        <f t="shared" si="5"/>
        <v>0</v>
      </c>
    </row>
    <row r="30" spans="2:19" s="4" customFormat="1" ht="13.5" customHeight="1">
      <c r="B30" s="87" t="s">
        <v>185</v>
      </c>
      <c r="C30" s="464">
        <v>2</v>
      </c>
      <c r="D30" s="436">
        <f>+'★★★（入力）市町村別積算表②'!C24</f>
        <v>0</v>
      </c>
      <c r="E30" s="437">
        <f>+'★★★（入力）市町村別積算表②'!D24</f>
        <v>0</v>
      </c>
      <c r="F30" s="438">
        <f t="shared" si="0"/>
        <v>0</v>
      </c>
      <c r="G30" s="436">
        <f>+'★★★（入力）市町村別積算表②'!F24</f>
        <v>0</v>
      </c>
      <c r="H30" s="437">
        <f>+'★★★（入力）市町村別積算表②'!G24</f>
        <v>0</v>
      </c>
      <c r="I30" s="438">
        <f t="shared" si="1"/>
        <v>0</v>
      </c>
      <c r="J30" s="436">
        <f>+'★★★（入力）市町村別積算表②'!I24</f>
        <v>0</v>
      </c>
      <c r="K30" s="437">
        <f>+'★★★（入力）市町村別積算表②'!J24</f>
        <v>0</v>
      </c>
      <c r="L30" s="438">
        <f t="shared" si="2"/>
        <v>0</v>
      </c>
      <c r="M30" s="436">
        <f>+'★★★（入力）市町村別積算表②'!L24</f>
        <v>0</v>
      </c>
      <c r="N30" s="437">
        <f>+'★★★（入力）市町村別積算表②'!M24</f>
        <v>0</v>
      </c>
      <c r="O30" s="438">
        <f>+'★★★（入力）市町村別積算表②'!N24</f>
        <v>0</v>
      </c>
      <c r="P30" s="87"/>
      <c r="Q30" s="470">
        <f t="shared" si="3"/>
        <v>0</v>
      </c>
      <c r="R30" s="470">
        <f t="shared" si="4"/>
        <v>0</v>
      </c>
      <c r="S30" s="470">
        <f t="shared" si="5"/>
        <v>0</v>
      </c>
    </row>
    <row r="31" spans="2:19" s="4" customFormat="1" ht="13.5" customHeight="1">
      <c r="B31" s="87" t="s">
        <v>186</v>
      </c>
      <c r="C31" s="464">
        <v>2</v>
      </c>
      <c r="D31" s="436">
        <f>'★★★（入力）市町村別積算表②'!C26</f>
        <v>6</v>
      </c>
      <c r="E31" s="437">
        <f>'★★★（入力）市町村別積算表②'!D26</f>
        <v>2</v>
      </c>
      <c r="F31" s="438">
        <f t="shared" si="0"/>
        <v>8</v>
      </c>
      <c r="G31" s="436">
        <f>'★★★（入力）市町村別積算表②'!F26</f>
        <v>0</v>
      </c>
      <c r="H31" s="437">
        <f>'★★★（入力）市町村別積算表②'!G26</f>
        <v>0</v>
      </c>
      <c r="I31" s="438">
        <f t="shared" si="1"/>
        <v>0</v>
      </c>
      <c r="J31" s="436">
        <f>'★★★（入力）市町村別積算表②'!I26</f>
        <v>0</v>
      </c>
      <c r="K31" s="437">
        <f>'★★★（入力）市町村別積算表②'!J26</f>
        <v>0</v>
      </c>
      <c r="L31" s="438">
        <f t="shared" si="2"/>
        <v>0</v>
      </c>
      <c r="M31" s="436">
        <f>'★★★（入力）市町村別積算表②'!L26</f>
        <v>6</v>
      </c>
      <c r="N31" s="437">
        <f>'★★★（入力）市町村別積算表②'!M26</f>
        <v>2</v>
      </c>
      <c r="O31" s="438">
        <f>'★★★（入力）市町村別積算表②'!N26</f>
        <v>8</v>
      </c>
      <c r="P31" s="87"/>
      <c r="Q31" s="470">
        <f t="shared" si="3"/>
        <v>0</v>
      </c>
      <c r="R31" s="470">
        <f t="shared" si="4"/>
        <v>0</v>
      </c>
      <c r="S31" s="470">
        <f t="shared" si="5"/>
        <v>0</v>
      </c>
    </row>
    <row r="32" spans="2:19" s="4" customFormat="1" ht="13.5" customHeight="1">
      <c r="B32" s="87" t="s">
        <v>187</v>
      </c>
      <c r="C32" s="464">
        <v>2</v>
      </c>
      <c r="D32" s="436">
        <f>'★★★（入力）市町村別積算表②'!C30</f>
        <v>0</v>
      </c>
      <c r="E32" s="437">
        <f>'★★★（入力）市町村別積算表②'!D30</f>
        <v>1</v>
      </c>
      <c r="F32" s="438">
        <f t="shared" si="0"/>
        <v>1</v>
      </c>
      <c r="G32" s="436">
        <f>'★★★（入力）市町村別積算表②'!F30</f>
        <v>0</v>
      </c>
      <c r="H32" s="437">
        <f>'★★★（入力）市町村別積算表②'!G30</f>
        <v>0</v>
      </c>
      <c r="I32" s="438">
        <f t="shared" si="1"/>
        <v>0</v>
      </c>
      <c r="J32" s="436">
        <f>'★★★（入力）市町村別積算表②'!I30</f>
        <v>0</v>
      </c>
      <c r="K32" s="437">
        <f>'★★★（入力）市町村別積算表②'!J30</f>
        <v>0</v>
      </c>
      <c r="L32" s="438">
        <f t="shared" si="2"/>
        <v>0</v>
      </c>
      <c r="M32" s="436">
        <f>'★★★（入力）市町村別積算表②'!L30</f>
        <v>0</v>
      </c>
      <c r="N32" s="437">
        <f>'★★★（入力）市町村別積算表②'!M30</f>
        <v>1</v>
      </c>
      <c r="O32" s="438">
        <f>'★★★（入力）市町村別積算表②'!N30</f>
        <v>1</v>
      </c>
      <c r="P32" s="87"/>
      <c r="Q32" s="470">
        <f t="shared" si="3"/>
        <v>0</v>
      </c>
      <c r="R32" s="470">
        <f t="shared" si="4"/>
        <v>0</v>
      </c>
      <c r="S32" s="470">
        <f t="shared" si="5"/>
        <v>0</v>
      </c>
    </row>
    <row r="33" spans="2:19" s="4" customFormat="1" ht="13.5" customHeight="1">
      <c r="B33" s="87" t="s">
        <v>188</v>
      </c>
      <c r="C33" s="464">
        <v>2</v>
      </c>
      <c r="D33" s="436">
        <f>'★★★（入力）市町村別積算表②'!C31</f>
        <v>2</v>
      </c>
      <c r="E33" s="437">
        <f>'★★★（入力）市町村別積算表②'!D31</f>
        <v>0</v>
      </c>
      <c r="F33" s="438">
        <f t="shared" si="0"/>
        <v>2</v>
      </c>
      <c r="G33" s="436">
        <f>'★★★（入力）市町村別積算表②'!F31</f>
        <v>0</v>
      </c>
      <c r="H33" s="437">
        <f>'★★★（入力）市町村別積算表②'!G31</f>
        <v>0</v>
      </c>
      <c r="I33" s="438">
        <f t="shared" si="1"/>
        <v>0</v>
      </c>
      <c r="J33" s="436">
        <f>'★★★（入力）市町村別積算表②'!I31</f>
        <v>0</v>
      </c>
      <c r="K33" s="437">
        <f>'★★★（入力）市町村別積算表②'!J31</f>
        <v>0</v>
      </c>
      <c r="L33" s="438">
        <f t="shared" si="2"/>
        <v>0</v>
      </c>
      <c r="M33" s="436">
        <f>'★★★（入力）市町村別積算表②'!L31</f>
        <v>2</v>
      </c>
      <c r="N33" s="437">
        <f>'★★★（入力）市町村別積算表②'!M31</f>
        <v>0</v>
      </c>
      <c r="O33" s="438">
        <f>'★★★（入力）市町村別積算表②'!N31</f>
        <v>2</v>
      </c>
      <c r="P33" s="87"/>
      <c r="Q33" s="470">
        <f t="shared" si="3"/>
        <v>0</v>
      </c>
      <c r="R33" s="470">
        <f t="shared" si="4"/>
        <v>0</v>
      </c>
      <c r="S33" s="470">
        <f t="shared" si="5"/>
        <v>0</v>
      </c>
    </row>
    <row r="34" spans="2:19" s="4" customFormat="1" ht="13.5" customHeight="1">
      <c r="B34" s="87" t="s">
        <v>189</v>
      </c>
      <c r="C34" s="464">
        <v>2</v>
      </c>
      <c r="D34" s="436">
        <f>'★★★（入力）市町村別積算表②'!C32</f>
        <v>0</v>
      </c>
      <c r="E34" s="437">
        <f>'★★★（入力）市町村別積算表②'!D32</f>
        <v>0</v>
      </c>
      <c r="F34" s="438">
        <f t="shared" si="0"/>
        <v>0</v>
      </c>
      <c r="G34" s="436">
        <f>'★★★（入力）市町村別積算表②'!F32</f>
        <v>0</v>
      </c>
      <c r="H34" s="437">
        <f>'★★★（入力）市町村別積算表②'!G32</f>
        <v>0</v>
      </c>
      <c r="I34" s="438">
        <f t="shared" si="1"/>
        <v>0</v>
      </c>
      <c r="J34" s="436">
        <f>'★★★（入力）市町村別積算表②'!I32</f>
        <v>0</v>
      </c>
      <c r="K34" s="437">
        <f>'★★★（入力）市町村別積算表②'!J32</f>
        <v>0</v>
      </c>
      <c r="L34" s="438">
        <f t="shared" si="2"/>
        <v>0</v>
      </c>
      <c r="M34" s="436">
        <f>'★★★（入力）市町村別積算表②'!L32</f>
        <v>0</v>
      </c>
      <c r="N34" s="437">
        <f>'★★★（入力）市町村別積算表②'!M32</f>
        <v>0</v>
      </c>
      <c r="O34" s="438">
        <f>'★★★（入力）市町村別積算表②'!N32</f>
        <v>0</v>
      </c>
      <c r="P34" s="87"/>
      <c r="Q34" s="470">
        <f t="shared" si="3"/>
        <v>0</v>
      </c>
      <c r="R34" s="470">
        <f t="shared" si="4"/>
        <v>0</v>
      </c>
      <c r="S34" s="470">
        <f t="shared" si="5"/>
        <v>0</v>
      </c>
    </row>
    <row r="35" spans="2:19" s="4" customFormat="1" ht="13.5" customHeight="1">
      <c r="B35" s="87" t="s">
        <v>190</v>
      </c>
      <c r="C35" s="464">
        <v>2</v>
      </c>
      <c r="D35" s="436">
        <f>'★★★（入力）市町村別積算表②'!C33</f>
        <v>0</v>
      </c>
      <c r="E35" s="437">
        <f>'★★★（入力）市町村別積算表②'!D33</f>
        <v>0</v>
      </c>
      <c r="F35" s="438">
        <f t="shared" si="0"/>
        <v>0</v>
      </c>
      <c r="G35" s="436">
        <f>'★★★（入力）市町村別積算表②'!F33</f>
        <v>0</v>
      </c>
      <c r="H35" s="437">
        <f>'★★★（入力）市町村別積算表②'!G33</f>
        <v>0</v>
      </c>
      <c r="I35" s="438">
        <f t="shared" si="1"/>
        <v>0</v>
      </c>
      <c r="J35" s="436">
        <f>'★★★（入力）市町村別積算表②'!I33</f>
        <v>0</v>
      </c>
      <c r="K35" s="437">
        <f>'★★★（入力）市町村別積算表②'!J33</f>
        <v>0</v>
      </c>
      <c r="L35" s="438">
        <f t="shared" si="2"/>
        <v>0</v>
      </c>
      <c r="M35" s="436">
        <f>'★★★（入力）市町村別積算表②'!L33</f>
        <v>0</v>
      </c>
      <c r="N35" s="437">
        <f>'★★★（入力）市町村別積算表②'!M33</f>
        <v>0</v>
      </c>
      <c r="O35" s="438">
        <f>'★★★（入力）市町村別積算表②'!N33</f>
        <v>0</v>
      </c>
      <c r="P35" s="87"/>
      <c r="Q35" s="470">
        <f t="shared" si="3"/>
        <v>0</v>
      </c>
      <c r="R35" s="470">
        <f t="shared" si="4"/>
        <v>0</v>
      </c>
      <c r="S35" s="470">
        <f t="shared" si="5"/>
        <v>0</v>
      </c>
    </row>
    <row r="36" spans="2:19" s="4" customFormat="1" ht="13.5" customHeight="1">
      <c r="B36" s="87" t="s">
        <v>191</v>
      </c>
      <c r="C36" s="464">
        <v>3</v>
      </c>
      <c r="D36" s="436">
        <f>'★★★（入力）市町村別積算表②'!C34</f>
        <v>3</v>
      </c>
      <c r="E36" s="437">
        <f>'★★★（入力）市町村別積算表②'!D34</f>
        <v>1</v>
      </c>
      <c r="F36" s="438">
        <f t="shared" si="0"/>
        <v>4</v>
      </c>
      <c r="G36" s="436">
        <f>'★★★（入力）市町村別積算表②'!F34</f>
        <v>0</v>
      </c>
      <c r="H36" s="437">
        <f>'★★★（入力）市町村別積算表②'!G34</f>
        <v>0</v>
      </c>
      <c r="I36" s="438">
        <f t="shared" si="1"/>
        <v>0</v>
      </c>
      <c r="J36" s="436">
        <f>'★★★（入力）市町村別積算表②'!I34</f>
        <v>0</v>
      </c>
      <c r="K36" s="437">
        <f>'★★★（入力）市町村別積算表②'!J34</f>
        <v>0</v>
      </c>
      <c r="L36" s="438">
        <f t="shared" si="2"/>
        <v>0</v>
      </c>
      <c r="M36" s="436">
        <f>'★★★（入力）市町村別積算表②'!L34</f>
        <v>3</v>
      </c>
      <c r="N36" s="437">
        <f>'★★★（入力）市町村別積算表②'!M34</f>
        <v>1</v>
      </c>
      <c r="O36" s="438">
        <f>'★★★（入力）市町村別積算表②'!N34</f>
        <v>4</v>
      </c>
      <c r="P36" s="87"/>
      <c r="Q36" s="470">
        <f t="shared" si="3"/>
        <v>0</v>
      </c>
      <c r="R36" s="470">
        <f t="shared" si="4"/>
        <v>0</v>
      </c>
      <c r="S36" s="470">
        <f t="shared" si="5"/>
        <v>0</v>
      </c>
    </row>
    <row r="37" spans="2:19" s="4" customFormat="1" ht="13.5" customHeight="1">
      <c r="B37" s="87" t="s">
        <v>192</v>
      </c>
      <c r="C37" s="464">
        <v>3</v>
      </c>
      <c r="D37" s="436">
        <f>'★★★（入力）市町村別積算表②'!C35</f>
        <v>1</v>
      </c>
      <c r="E37" s="437">
        <f>'★★★（入力）市町村別積算表②'!D35</f>
        <v>4</v>
      </c>
      <c r="F37" s="438">
        <f t="shared" si="0"/>
        <v>5</v>
      </c>
      <c r="G37" s="436">
        <f>'★★★（入力）市町村別積算表②'!F35</f>
        <v>0</v>
      </c>
      <c r="H37" s="437">
        <f>'★★★（入力）市町村別積算表②'!G35</f>
        <v>0</v>
      </c>
      <c r="I37" s="438">
        <f t="shared" si="1"/>
        <v>0</v>
      </c>
      <c r="J37" s="436">
        <f>'★★★（入力）市町村別積算表②'!I35</f>
        <v>0</v>
      </c>
      <c r="K37" s="437">
        <f>'★★★（入力）市町村別積算表②'!J35</f>
        <v>0</v>
      </c>
      <c r="L37" s="438">
        <f t="shared" si="2"/>
        <v>0</v>
      </c>
      <c r="M37" s="436">
        <f>'★★★（入力）市町村別積算表②'!L35</f>
        <v>1</v>
      </c>
      <c r="N37" s="437">
        <f>'★★★（入力）市町村別積算表②'!M35</f>
        <v>4</v>
      </c>
      <c r="O37" s="438">
        <f>'★★★（入力）市町村別積算表②'!N35</f>
        <v>5</v>
      </c>
      <c r="P37" s="87"/>
      <c r="Q37" s="470">
        <f t="shared" si="3"/>
        <v>0</v>
      </c>
      <c r="R37" s="470">
        <f t="shared" si="4"/>
        <v>0</v>
      </c>
      <c r="S37" s="470">
        <f t="shared" si="5"/>
        <v>0</v>
      </c>
    </row>
    <row r="38" spans="2:19" s="4" customFormat="1" ht="13.5" customHeight="1">
      <c r="B38" s="87" t="s">
        <v>193</v>
      </c>
      <c r="C38" s="464">
        <v>3</v>
      </c>
      <c r="D38" s="436">
        <f>'★★★（入力）市町村別積算表②'!C36</f>
        <v>4</v>
      </c>
      <c r="E38" s="437">
        <f>'★★★（入力）市町村別積算表②'!D36</f>
        <v>9</v>
      </c>
      <c r="F38" s="438">
        <f t="shared" si="0"/>
        <v>13</v>
      </c>
      <c r="G38" s="436">
        <f>'★★★（入力）市町村別積算表②'!F36</f>
        <v>0</v>
      </c>
      <c r="H38" s="437">
        <f>'★★★（入力）市町村別積算表②'!G36</f>
        <v>0</v>
      </c>
      <c r="I38" s="438">
        <f t="shared" si="1"/>
        <v>0</v>
      </c>
      <c r="J38" s="436">
        <f>'★★★（入力）市町村別積算表②'!I36</f>
        <v>0</v>
      </c>
      <c r="K38" s="437">
        <f>'★★★（入力）市町村別積算表②'!J36</f>
        <v>0</v>
      </c>
      <c r="L38" s="438">
        <f t="shared" si="2"/>
        <v>0</v>
      </c>
      <c r="M38" s="436">
        <f>'★★★（入力）市町村別積算表②'!L36</f>
        <v>4</v>
      </c>
      <c r="N38" s="437">
        <f>'★★★（入力）市町村別積算表②'!M36</f>
        <v>9</v>
      </c>
      <c r="O38" s="438">
        <f>'★★★（入力）市町村別積算表②'!N36</f>
        <v>13</v>
      </c>
      <c r="P38" s="87"/>
      <c r="Q38" s="470">
        <f t="shared" si="3"/>
        <v>0</v>
      </c>
      <c r="R38" s="470">
        <f t="shared" si="4"/>
        <v>0</v>
      </c>
      <c r="S38" s="470">
        <f t="shared" si="5"/>
        <v>0</v>
      </c>
    </row>
    <row r="39" spans="2:19" s="4" customFormat="1" ht="13.5" customHeight="1">
      <c r="B39" s="87" t="s">
        <v>194</v>
      </c>
      <c r="C39" s="464">
        <v>3</v>
      </c>
      <c r="D39" s="436">
        <f>'★★★（入力）市町村別積算表②'!C37</f>
        <v>0</v>
      </c>
      <c r="E39" s="437">
        <f>'★★★（入力）市町村別積算表②'!D37</f>
        <v>0</v>
      </c>
      <c r="F39" s="438">
        <f t="shared" si="0"/>
        <v>0</v>
      </c>
      <c r="G39" s="436">
        <f>'★★★（入力）市町村別積算表②'!F37</f>
        <v>0</v>
      </c>
      <c r="H39" s="437">
        <f>'★★★（入力）市町村別積算表②'!G37</f>
        <v>0</v>
      </c>
      <c r="I39" s="438">
        <f t="shared" si="1"/>
        <v>0</v>
      </c>
      <c r="J39" s="436">
        <f>'★★★（入力）市町村別積算表②'!I37</f>
        <v>0</v>
      </c>
      <c r="K39" s="437">
        <f>'★★★（入力）市町村別積算表②'!J37</f>
        <v>0</v>
      </c>
      <c r="L39" s="438">
        <f t="shared" si="2"/>
        <v>0</v>
      </c>
      <c r="M39" s="436">
        <f>'★★★（入力）市町村別積算表②'!L37</f>
        <v>0</v>
      </c>
      <c r="N39" s="437">
        <f>'★★★（入力）市町村別積算表②'!M37</f>
        <v>0</v>
      </c>
      <c r="O39" s="438">
        <f>'★★★（入力）市町村別積算表②'!N37</f>
        <v>0</v>
      </c>
      <c r="P39" s="87"/>
      <c r="Q39" s="470">
        <f t="shared" si="3"/>
        <v>0</v>
      </c>
      <c r="R39" s="470">
        <f t="shared" si="4"/>
        <v>0</v>
      </c>
      <c r="S39" s="470">
        <f t="shared" si="5"/>
        <v>0</v>
      </c>
    </row>
    <row r="40" spans="2:19" s="4" customFormat="1" ht="13.5" customHeight="1">
      <c r="B40" s="87" t="s">
        <v>195</v>
      </c>
      <c r="C40" s="464">
        <v>3</v>
      </c>
      <c r="D40" s="436">
        <f>'★★★（入力）市町村別積算表②'!C38</f>
        <v>0</v>
      </c>
      <c r="E40" s="437">
        <f>'★★★（入力）市町村別積算表②'!D38</f>
        <v>0</v>
      </c>
      <c r="F40" s="438">
        <f t="shared" si="0"/>
        <v>0</v>
      </c>
      <c r="G40" s="436">
        <f>'★★★（入力）市町村別積算表②'!F38</f>
        <v>0</v>
      </c>
      <c r="H40" s="437">
        <f>'★★★（入力）市町村別積算表②'!G38</f>
        <v>0</v>
      </c>
      <c r="I40" s="438">
        <f t="shared" si="1"/>
        <v>0</v>
      </c>
      <c r="J40" s="436">
        <f>'★★★（入力）市町村別積算表②'!I38</f>
        <v>0</v>
      </c>
      <c r="K40" s="437">
        <f>'★★★（入力）市町村別積算表②'!J38</f>
        <v>0</v>
      </c>
      <c r="L40" s="438">
        <f t="shared" si="2"/>
        <v>0</v>
      </c>
      <c r="M40" s="436">
        <f>'★★★（入力）市町村別積算表②'!L38</f>
        <v>0</v>
      </c>
      <c r="N40" s="437">
        <f>'★★★（入力）市町村別積算表②'!M38</f>
        <v>0</v>
      </c>
      <c r="O40" s="438">
        <f>'★★★（入力）市町村別積算表②'!N38</f>
        <v>0</v>
      </c>
      <c r="P40" s="87"/>
      <c r="Q40" s="470">
        <f t="shared" si="3"/>
        <v>0</v>
      </c>
      <c r="R40" s="470">
        <f t="shared" si="4"/>
        <v>0</v>
      </c>
      <c r="S40" s="470">
        <f t="shared" si="5"/>
        <v>0</v>
      </c>
    </row>
    <row r="41" spans="2:19" s="4" customFormat="1" ht="13.5" customHeight="1">
      <c r="B41" s="87" t="s">
        <v>380</v>
      </c>
      <c r="C41" s="464">
        <v>3</v>
      </c>
      <c r="D41" s="436">
        <f>'★★★（入力）市町村別積算表②'!C39</f>
        <v>10</v>
      </c>
      <c r="E41" s="437">
        <f>'★★★（入力）市町村別積算表②'!D39</f>
        <v>11</v>
      </c>
      <c r="F41" s="438">
        <f t="shared" si="0"/>
        <v>21</v>
      </c>
      <c r="G41" s="436">
        <f>'★★★（入力）市町村別積算表②'!F39</f>
        <v>0</v>
      </c>
      <c r="H41" s="437">
        <f>'★★★（入力）市町村別積算表②'!G39</f>
        <v>0</v>
      </c>
      <c r="I41" s="438">
        <f t="shared" si="1"/>
        <v>0</v>
      </c>
      <c r="J41" s="436">
        <f>'★★★（入力）市町村別積算表②'!I39</f>
        <v>2</v>
      </c>
      <c r="K41" s="437">
        <f>'★★★（入力）市町村別積算表②'!J39</f>
        <v>1</v>
      </c>
      <c r="L41" s="438">
        <f t="shared" si="2"/>
        <v>3</v>
      </c>
      <c r="M41" s="436">
        <f>'★★★（入力）市町村別積算表②'!L39</f>
        <v>8</v>
      </c>
      <c r="N41" s="437">
        <f>'★★★（入力）市町村別積算表②'!M39</f>
        <v>10</v>
      </c>
      <c r="O41" s="438">
        <f>'★★★（入力）市町村別積算表②'!N39</f>
        <v>18</v>
      </c>
      <c r="P41" s="89"/>
      <c r="Q41" s="470">
        <f t="shared" si="3"/>
        <v>0</v>
      </c>
      <c r="R41" s="470">
        <f t="shared" si="4"/>
        <v>0</v>
      </c>
      <c r="S41" s="470">
        <f t="shared" si="5"/>
        <v>0</v>
      </c>
    </row>
    <row r="42" spans="2:19" s="4" customFormat="1" ht="13.5" customHeight="1">
      <c r="B42" s="87" t="s">
        <v>196</v>
      </c>
      <c r="C42" s="464">
        <v>3</v>
      </c>
      <c r="D42" s="436">
        <f>'★★★（入力）市町村別積算表②'!C40</f>
        <v>16</v>
      </c>
      <c r="E42" s="437">
        <f>'★★★（入力）市町村別積算表②'!D40</f>
        <v>14</v>
      </c>
      <c r="F42" s="438">
        <f t="shared" si="0"/>
        <v>30</v>
      </c>
      <c r="G42" s="436">
        <f>'★★★（入力）市町村別積算表②'!F40</f>
        <v>5</v>
      </c>
      <c r="H42" s="437">
        <f>'★★★（入力）市町村別積算表②'!G40</f>
        <v>1</v>
      </c>
      <c r="I42" s="438">
        <f t="shared" si="1"/>
        <v>6</v>
      </c>
      <c r="J42" s="436">
        <f>'★★★（入力）市町村別積算表②'!I40</f>
        <v>1</v>
      </c>
      <c r="K42" s="437">
        <f>'★★★（入力）市町村別積算表②'!J40</f>
        <v>0</v>
      </c>
      <c r="L42" s="438">
        <f t="shared" si="2"/>
        <v>1</v>
      </c>
      <c r="M42" s="436">
        <f>'★★★（入力）市町村別積算表②'!L40</f>
        <v>20</v>
      </c>
      <c r="N42" s="437">
        <f>'★★★（入力）市町村別積算表②'!M40</f>
        <v>15</v>
      </c>
      <c r="O42" s="438">
        <f>'★★★（入力）市町村別積算表②'!N40</f>
        <v>35</v>
      </c>
      <c r="P42" s="87"/>
      <c r="Q42" s="470">
        <f t="shared" si="3"/>
        <v>0</v>
      </c>
      <c r="R42" s="470">
        <f t="shared" si="4"/>
        <v>0</v>
      </c>
      <c r="S42" s="470">
        <f t="shared" si="5"/>
        <v>0</v>
      </c>
    </row>
    <row r="43" spans="2:19" s="4" customFormat="1" ht="13.5" customHeight="1">
      <c r="B43" s="87" t="s">
        <v>197</v>
      </c>
      <c r="C43" s="464">
        <v>3</v>
      </c>
      <c r="D43" s="436">
        <f>'★★★（入力）市町村別積算表②'!C41</f>
        <v>0</v>
      </c>
      <c r="E43" s="437">
        <f>'★★★（入力）市町村別積算表②'!D41</f>
        <v>0</v>
      </c>
      <c r="F43" s="438">
        <f t="shared" si="0"/>
        <v>0</v>
      </c>
      <c r="G43" s="436">
        <f>'★★★（入力）市町村別積算表②'!F41</f>
        <v>0</v>
      </c>
      <c r="H43" s="437">
        <f>'★★★（入力）市町村別積算表②'!G41</f>
        <v>0</v>
      </c>
      <c r="I43" s="438">
        <f t="shared" si="1"/>
        <v>0</v>
      </c>
      <c r="J43" s="436">
        <f>'★★★（入力）市町村別積算表②'!I41</f>
        <v>0</v>
      </c>
      <c r="K43" s="437">
        <f>'★★★（入力）市町村別積算表②'!J41</f>
        <v>0</v>
      </c>
      <c r="L43" s="438">
        <f t="shared" si="2"/>
        <v>0</v>
      </c>
      <c r="M43" s="436">
        <f>'★★★（入力）市町村別積算表②'!L41</f>
        <v>0</v>
      </c>
      <c r="N43" s="437">
        <f>'★★★（入力）市町村別積算表②'!M41</f>
        <v>0</v>
      </c>
      <c r="O43" s="438">
        <f>'★★★（入力）市町村別積算表②'!N41</f>
        <v>0</v>
      </c>
      <c r="P43" s="87"/>
      <c r="Q43" s="470">
        <f t="shared" si="3"/>
        <v>0</v>
      </c>
      <c r="R43" s="470">
        <f t="shared" si="4"/>
        <v>0</v>
      </c>
      <c r="S43" s="470">
        <f t="shared" si="5"/>
        <v>0</v>
      </c>
    </row>
    <row r="44" spans="2:19" s="4" customFormat="1" ht="13.5" customHeight="1">
      <c r="B44" s="87" t="s">
        <v>198</v>
      </c>
      <c r="C44" s="464">
        <v>3</v>
      </c>
      <c r="D44" s="436">
        <f>'★★★（入力）市町村別積算表②'!C42</f>
        <v>4</v>
      </c>
      <c r="E44" s="437">
        <f>'★★★（入力）市町村別積算表②'!D42</f>
        <v>1</v>
      </c>
      <c r="F44" s="438">
        <f t="shared" si="0"/>
        <v>5</v>
      </c>
      <c r="G44" s="436">
        <f>'★★★（入力）市町村別積算表②'!F42</f>
        <v>0</v>
      </c>
      <c r="H44" s="437">
        <f>'★★★（入力）市町村別積算表②'!G42</f>
        <v>1</v>
      </c>
      <c r="I44" s="438">
        <f t="shared" si="1"/>
        <v>1</v>
      </c>
      <c r="J44" s="436">
        <f>'★★★（入力）市町村別積算表②'!I42</f>
        <v>0</v>
      </c>
      <c r="K44" s="437">
        <f>'★★★（入力）市町村別積算表②'!J42</f>
        <v>0</v>
      </c>
      <c r="L44" s="438">
        <f t="shared" si="2"/>
        <v>0</v>
      </c>
      <c r="M44" s="436">
        <f>'★★★（入力）市町村別積算表②'!L42</f>
        <v>4</v>
      </c>
      <c r="N44" s="437">
        <f>'★★★（入力）市町村別積算表②'!M42</f>
        <v>2</v>
      </c>
      <c r="O44" s="438">
        <f>'★★★（入力）市町村別積算表②'!N42</f>
        <v>6</v>
      </c>
      <c r="P44" s="87"/>
      <c r="Q44" s="470">
        <f t="shared" si="3"/>
        <v>0</v>
      </c>
      <c r="R44" s="470">
        <f t="shared" si="4"/>
        <v>0</v>
      </c>
      <c r="S44" s="470">
        <f t="shared" si="5"/>
        <v>0</v>
      </c>
    </row>
    <row r="45" spans="2:19" s="4" customFormat="1" ht="13.5" customHeight="1">
      <c r="B45" s="87" t="s">
        <v>199</v>
      </c>
      <c r="C45" s="464">
        <v>3</v>
      </c>
      <c r="D45" s="436">
        <f>'★★★（入力）市町村別積算表②'!C43</f>
        <v>5</v>
      </c>
      <c r="E45" s="437">
        <f>'★★★（入力）市町村別積算表②'!D43</f>
        <v>4</v>
      </c>
      <c r="F45" s="438">
        <f t="shared" si="0"/>
        <v>9</v>
      </c>
      <c r="G45" s="436">
        <f>'★★★（入力）市町村別積算表②'!F43</f>
        <v>2</v>
      </c>
      <c r="H45" s="437">
        <f>'★★★（入力）市町村別積算表②'!G43</f>
        <v>1</v>
      </c>
      <c r="I45" s="438">
        <f t="shared" si="1"/>
        <v>3</v>
      </c>
      <c r="J45" s="436">
        <f>'★★★（入力）市町村別積算表②'!I43</f>
        <v>0</v>
      </c>
      <c r="K45" s="437">
        <f>'★★★（入力）市町村別積算表②'!J43</f>
        <v>0</v>
      </c>
      <c r="L45" s="438">
        <f t="shared" si="2"/>
        <v>0</v>
      </c>
      <c r="M45" s="436">
        <f>'★★★（入力）市町村別積算表②'!L43</f>
        <v>7</v>
      </c>
      <c r="N45" s="437">
        <f>'★★★（入力）市町村別積算表②'!M43</f>
        <v>5</v>
      </c>
      <c r="O45" s="438">
        <f>'★★★（入力）市町村別積算表②'!N43</f>
        <v>12</v>
      </c>
      <c r="P45" s="87"/>
      <c r="Q45" s="470">
        <f t="shared" si="3"/>
        <v>0</v>
      </c>
      <c r="R45" s="470">
        <f t="shared" si="4"/>
        <v>0</v>
      </c>
      <c r="S45" s="470">
        <f t="shared" si="5"/>
        <v>0</v>
      </c>
    </row>
    <row r="46" spans="2:19" s="4" customFormat="1" ht="13.5" customHeight="1">
      <c r="B46" s="87" t="s">
        <v>200</v>
      </c>
      <c r="C46" s="464">
        <v>3</v>
      </c>
      <c r="D46" s="436">
        <f>'★★★（入力）市町村別積算表②'!C44</f>
        <v>5</v>
      </c>
      <c r="E46" s="437">
        <f>'★★★（入力）市町村別積算表②'!D44</f>
        <v>2</v>
      </c>
      <c r="F46" s="438">
        <f t="shared" si="0"/>
        <v>7</v>
      </c>
      <c r="G46" s="436">
        <f>'★★★（入力）市町村別積算表②'!F44</f>
        <v>0</v>
      </c>
      <c r="H46" s="437">
        <f>'★★★（入力）市町村別積算表②'!G44</f>
        <v>1</v>
      </c>
      <c r="I46" s="438">
        <f t="shared" si="1"/>
        <v>1</v>
      </c>
      <c r="J46" s="436">
        <f>'★★★（入力）市町村別積算表②'!I44</f>
        <v>0</v>
      </c>
      <c r="K46" s="437">
        <f>'★★★（入力）市町村別積算表②'!J44</f>
        <v>0</v>
      </c>
      <c r="L46" s="438">
        <f t="shared" si="2"/>
        <v>0</v>
      </c>
      <c r="M46" s="436">
        <f>'★★★（入力）市町村別積算表②'!L44</f>
        <v>5</v>
      </c>
      <c r="N46" s="437">
        <f>'★★★（入力）市町村別積算表②'!M44</f>
        <v>3</v>
      </c>
      <c r="O46" s="438">
        <f>'★★★（入力）市町村別積算表②'!N44</f>
        <v>8</v>
      </c>
      <c r="P46" s="87"/>
      <c r="Q46" s="470">
        <f t="shared" si="3"/>
        <v>0</v>
      </c>
      <c r="R46" s="470">
        <f t="shared" si="4"/>
        <v>0</v>
      </c>
      <c r="S46" s="470">
        <f t="shared" si="5"/>
        <v>0</v>
      </c>
    </row>
    <row r="47" spans="2:19" s="4" customFormat="1" ht="13.5" customHeight="1">
      <c r="B47" s="87" t="s">
        <v>201</v>
      </c>
      <c r="C47" s="464">
        <v>3</v>
      </c>
      <c r="D47" s="436">
        <f>'★★★（入力）市町村別積算表②'!C45</f>
        <v>0</v>
      </c>
      <c r="E47" s="437">
        <f>'★★★（入力）市町村別積算表②'!D45</f>
        <v>0</v>
      </c>
      <c r="F47" s="438">
        <f t="shared" si="0"/>
        <v>0</v>
      </c>
      <c r="G47" s="436">
        <f>'★★★（入力）市町村別積算表②'!F45</f>
        <v>0</v>
      </c>
      <c r="H47" s="437">
        <f>'★★★（入力）市町村別積算表②'!G45</f>
        <v>0</v>
      </c>
      <c r="I47" s="438">
        <f t="shared" si="1"/>
        <v>0</v>
      </c>
      <c r="J47" s="436">
        <f>'★★★（入力）市町村別積算表②'!I45</f>
        <v>0</v>
      </c>
      <c r="K47" s="437">
        <f>'★★★（入力）市町村別積算表②'!J45</f>
        <v>0</v>
      </c>
      <c r="L47" s="438">
        <f t="shared" si="2"/>
        <v>0</v>
      </c>
      <c r="M47" s="436">
        <f>'★★★（入力）市町村別積算表②'!L45</f>
        <v>0</v>
      </c>
      <c r="N47" s="437">
        <f>'★★★（入力）市町村別積算表②'!M45</f>
        <v>0</v>
      </c>
      <c r="O47" s="438">
        <f>'★★★（入力）市町村別積算表②'!N45</f>
        <v>0</v>
      </c>
      <c r="P47" s="87"/>
      <c r="Q47" s="470">
        <f t="shared" si="3"/>
        <v>0</v>
      </c>
      <c r="R47" s="470">
        <f t="shared" si="4"/>
        <v>0</v>
      </c>
      <c r="S47" s="470">
        <f t="shared" si="5"/>
        <v>0</v>
      </c>
    </row>
    <row r="48" spans="2:19" s="4" customFormat="1" ht="13.5" customHeight="1">
      <c r="B48" s="87" t="s">
        <v>202</v>
      </c>
      <c r="C48" s="464">
        <v>3</v>
      </c>
      <c r="D48" s="436">
        <f>'★★★（入力）市町村別積算表②'!C47</f>
        <v>24</v>
      </c>
      <c r="E48" s="437">
        <f>'★★★（入力）市町村別積算表②'!D47</f>
        <v>15</v>
      </c>
      <c r="F48" s="438">
        <f t="shared" si="0"/>
        <v>39</v>
      </c>
      <c r="G48" s="436">
        <f>'★★★（入力）市町村別積算表②'!F47</f>
        <v>2</v>
      </c>
      <c r="H48" s="437">
        <f>'★★★（入力）市町村別積算表②'!G47</f>
        <v>0</v>
      </c>
      <c r="I48" s="438">
        <f t="shared" si="1"/>
        <v>2</v>
      </c>
      <c r="J48" s="436">
        <f>'★★★（入力）市町村別積算表②'!I47</f>
        <v>1</v>
      </c>
      <c r="K48" s="437">
        <f>'★★★（入力）市町村別積算表②'!J47</f>
        <v>0</v>
      </c>
      <c r="L48" s="438">
        <f t="shared" si="2"/>
        <v>1</v>
      </c>
      <c r="M48" s="436">
        <f>'★★★（入力）市町村別積算表②'!L47</f>
        <v>25</v>
      </c>
      <c r="N48" s="437">
        <f>'★★★（入力）市町村別積算表②'!M47</f>
        <v>15</v>
      </c>
      <c r="O48" s="438">
        <f>'★★★（入力）市町村別積算表②'!N47</f>
        <v>40</v>
      </c>
      <c r="P48" s="87"/>
      <c r="Q48" s="470">
        <f t="shared" si="3"/>
        <v>0</v>
      </c>
      <c r="R48" s="470">
        <f t="shared" si="4"/>
        <v>0</v>
      </c>
      <c r="S48" s="470">
        <f t="shared" si="5"/>
        <v>0</v>
      </c>
    </row>
    <row r="49" spans="2:19" s="4" customFormat="1" ht="13.5" customHeight="1">
      <c r="B49" s="87" t="s">
        <v>203</v>
      </c>
      <c r="C49" s="464">
        <v>3</v>
      </c>
      <c r="D49" s="436">
        <f>'★★★（入力）市町村別積算表②'!C48</f>
        <v>0</v>
      </c>
      <c r="E49" s="437">
        <f>'★★★（入力）市町村別積算表②'!D48</f>
        <v>0</v>
      </c>
      <c r="F49" s="438">
        <f t="shared" si="0"/>
        <v>0</v>
      </c>
      <c r="G49" s="436">
        <f>'★★★（入力）市町村別積算表②'!F48</f>
        <v>0</v>
      </c>
      <c r="H49" s="437">
        <f>'★★★（入力）市町村別積算表②'!G48</f>
        <v>0</v>
      </c>
      <c r="I49" s="438">
        <f t="shared" si="1"/>
        <v>0</v>
      </c>
      <c r="J49" s="436">
        <f>'★★★（入力）市町村別積算表②'!I48</f>
        <v>0</v>
      </c>
      <c r="K49" s="437">
        <f>'★★★（入力）市町村別積算表②'!J48</f>
        <v>0</v>
      </c>
      <c r="L49" s="438">
        <f t="shared" si="2"/>
        <v>0</v>
      </c>
      <c r="M49" s="436">
        <f>'★★★（入力）市町村別積算表②'!L48</f>
        <v>0</v>
      </c>
      <c r="N49" s="437">
        <f>'★★★（入力）市町村別積算表②'!M48</f>
        <v>0</v>
      </c>
      <c r="O49" s="438">
        <f>'★★★（入力）市町村別積算表②'!N48</f>
        <v>0</v>
      </c>
      <c r="P49" s="87"/>
      <c r="Q49" s="470">
        <f t="shared" si="3"/>
        <v>0</v>
      </c>
      <c r="R49" s="470">
        <f t="shared" si="4"/>
        <v>0</v>
      </c>
      <c r="S49" s="470">
        <f t="shared" si="5"/>
        <v>0</v>
      </c>
    </row>
    <row r="50" spans="2:19" s="4" customFormat="1" ht="13.5" customHeight="1">
      <c r="B50" s="87" t="s">
        <v>204</v>
      </c>
      <c r="C50" s="464">
        <v>3</v>
      </c>
      <c r="D50" s="436">
        <f>'★★★（入力）市町村別積算表②'!C49</f>
        <v>0</v>
      </c>
      <c r="E50" s="437">
        <f>'★★★（入力）市町村別積算表②'!D49</f>
        <v>0</v>
      </c>
      <c r="F50" s="438">
        <f t="shared" si="0"/>
        <v>0</v>
      </c>
      <c r="G50" s="436">
        <f>'★★★（入力）市町村別積算表②'!F49</f>
        <v>0</v>
      </c>
      <c r="H50" s="437">
        <f>'★★★（入力）市町村別積算表②'!G49</f>
        <v>0</v>
      </c>
      <c r="I50" s="438">
        <f t="shared" si="1"/>
        <v>0</v>
      </c>
      <c r="J50" s="436">
        <f>'★★★（入力）市町村別積算表②'!I49</f>
        <v>0</v>
      </c>
      <c r="K50" s="437">
        <f>'★★★（入力）市町村別積算表②'!J49</f>
        <v>0</v>
      </c>
      <c r="L50" s="438">
        <f t="shared" si="2"/>
        <v>0</v>
      </c>
      <c r="M50" s="436">
        <f>'★★★（入力）市町村別積算表②'!L49</f>
        <v>0</v>
      </c>
      <c r="N50" s="437">
        <f>'★★★（入力）市町村別積算表②'!M49</f>
        <v>0</v>
      </c>
      <c r="O50" s="438">
        <f>'★★★（入力）市町村別積算表②'!N49</f>
        <v>0</v>
      </c>
      <c r="P50" s="87"/>
      <c r="Q50" s="470">
        <f t="shared" si="3"/>
        <v>0</v>
      </c>
      <c r="R50" s="470">
        <f t="shared" si="4"/>
        <v>0</v>
      </c>
      <c r="S50" s="470">
        <f t="shared" si="5"/>
        <v>0</v>
      </c>
    </row>
    <row r="51" spans="2:19" s="4" customFormat="1" ht="13.5" customHeight="1">
      <c r="B51" s="87" t="s">
        <v>205</v>
      </c>
      <c r="C51" s="464">
        <v>3</v>
      </c>
      <c r="D51" s="436">
        <f>'★★★（入力）市町村別積算表②'!C51</f>
        <v>0</v>
      </c>
      <c r="E51" s="437">
        <f>'★★★（入力）市町村別積算表②'!D51</f>
        <v>2</v>
      </c>
      <c r="F51" s="438">
        <f t="shared" si="0"/>
        <v>2</v>
      </c>
      <c r="G51" s="436">
        <f>'★★★（入力）市町村別積算表②'!F51</f>
        <v>0</v>
      </c>
      <c r="H51" s="437">
        <f>'★★★（入力）市町村別積算表②'!G51</f>
        <v>0</v>
      </c>
      <c r="I51" s="438">
        <f t="shared" si="1"/>
        <v>0</v>
      </c>
      <c r="J51" s="436">
        <f>'★★★（入力）市町村別積算表②'!I51</f>
        <v>0</v>
      </c>
      <c r="K51" s="437">
        <f>'★★★（入力）市町村別積算表②'!J51</f>
        <v>0</v>
      </c>
      <c r="L51" s="438">
        <f t="shared" si="2"/>
        <v>0</v>
      </c>
      <c r="M51" s="436">
        <f>'★★★（入力）市町村別積算表②'!L51</f>
        <v>0</v>
      </c>
      <c r="N51" s="437">
        <f>'★★★（入力）市町村別積算表②'!M51</f>
        <v>2</v>
      </c>
      <c r="O51" s="438">
        <f>'★★★（入力）市町村別積算表②'!N51</f>
        <v>2</v>
      </c>
      <c r="P51" s="87"/>
      <c r="Q51" s="470">
        <f t="shared" si="3"/>
        <v>0</v>
      </c>
      <c r="R51" s="470">
        <f t="shared" si="4"/>
        <v>0</v>
      </c>
      <c r="S51" s="470">
        <f t="shared" si="5"/>
        <v>0</v>
      </c>
    </row>
    <row r="52" spans="2:19" s="4" customFormat="1" ht="13.5" customHeight="1">
      <c r="B52" s="87" t="s">
        <v>206</v>
      </c>
      <c r="C52" s="464">
        <v>3</v>
      </c>
      <c r="D52" s="436">
        <f>'★★★（入力）市町村別積算表②'!C52</f>
        <v>0</v>
      </c>
      <c r="E52" s="437">
        <f>'★★★（入力）市町村別積算表②'!D52</f>
        <v>0</v>
      </c>
      <c r="F52" s="438">
        <f t="shared" si="0"/>
        <v>0</v>
      </c>
      <c r="G52" s="436">
        <f>'★★★（入力）市町村別積算表②'!F52</f>
        <v>0</v>
      </c>
      <c r="H52" s="437">
        <f>'★★★（入力）市町村別積算表②'!G52</f>
        <v>0</v>
      </c>
      <c r="I52" s="438">
        <f t="shared" si="1"/>
        <v>0</v>
      </c>
      <c r="J52" s="436">
        <f>'★★★（入力）市町村別積算表②'!I52</f>
        <v>0</v>
      </c>
      <c r="K52" s="437">
        <f>'★★★（入力）市町村別積算表②'!J52</f>
        <v>0</v>
      </c>
      <c r="L52" s="438">
        <f t="shared" si="2"/>
        <v>0</v>
      </c>
      <c r="M52" s="436">
        <f>'★★★（入力）市町村別積算表②'!L52</f>
        <v>0</v>
      </c>
      <c r="N52" s="437">
        <f>'★★★（入力）市町村別積算表②'!M52</f>
        <v>0</v>
      </c>
      <c r="O52" s="438">
        <f>'★★★（入力）市町村別積算表②'!N52</f>
        <v>0</v>
      </c>
      <c r="P52" s="87"/>
      <c r="Q52" s="470">
        <f t="shared" si="3"/>
        <v>0</v>
      </c>
      <c r="R52" s="470">
        <f t="shared" si="4"/>
        <v>0</v>
      </c>
      <c r="S52" s="470">
        <f t="shared" si="5"/>
        <v>0</v>
      </c>
    </row>
    <row r="53" spans="2:19" s="4" customFormat="1" ht="13.5" customHeight="1">
      <c r="B53" s="87" t="s">
        <v>123</v>
      </c>
      <c r="C53" s="464">
        <v>2</v>
      </c>
      <c r="D53" s="436">
        <f>'★★★（入力）市町村別積算表②'!C56</f>
        <v>2</v>
      </c>
      <c r="E53" s="437">
        <f>+'★★★（入力）市町村別積算表②'!D56</f>
        <v>1</v>
      </c>
      <c r="F53" s="438">
        <f t="shared" si="0"/>
        <v>3</v>
      </c>
      <c r="G53" s="436">
        <f>+'★★★（入力）市町村別積算表②'!F56</f>
        <v>0</v>
      </c>
      <c r="H53" s="437">
        <f>+'★★★（入力）市町村別積算表②'!G56</f>
        <v>0</v>
      </c>
      <c r="I53" s="438">
        <f t="shared" si="1"/>
        <v>0</v>
      </c>
      <c r="J53" s="436">
        <f>+'★★★（入力）市町村別積算表②'!I56</f>
        <v>0</v>
      </c>
      <c r="K53" s="437">
        <f>+'★★★（入力）市町村別積算表②'!J56</f>
        <v>0</v>
      </c>
      <c r="L53" s="438">
        <f t="shared" si="2"/>
        <v>0</v>
      </c>
      <c r="M53" s="436">
        <f>+'★★★（入力）市町村別積算表②'!L56</f>
        <v>2</v>
      </c>
      <c r="N53" s="437">
        <f>+'★★★（入力）市町村別積算表②'!M56</f>
        <v>1</v>
      </c>
      <c r="O53" s="438">
        <f>+'★★★（入力）市町村別積算表②'!N56</f>
        <v>3</v>
      </c>
      <c r="P53" s="87"/>
      <c r="Q53" s="470">
        <f t="shared" si="3"/>
        <v>0</v>
      </c>
      <c r="R53" s="470">
        <f t="shared" si="4"/>
        <v>0</v>
      </c>
      <c r="S53" s="470">
        <f t="shared" si="5"/>
        <v>0</v>
      </c>
    </row>
    <row r="54" spans="2:19" s="4" customFormat="1" ht="13.5" customHeight="1">
      <c r="B54" s="87" t="s">
        <v>452</v>
      </c>
      <c r="C54" s="464">
        <v>2</v>
      </c>
      <c r="D54" s="436">
        <f>SUM('★★★（入力）市町村別積算表②'!C59:C61)</f>
        <v>4</v>
      </c>
      <c r="E54" s="437">
        <f>SUM('★★★（入力）市町村別積算表②'!D59:D61)</f>
        <v>5</v>
      </c>
      <c r="F54" s="438">
        <f>SUM('★★★（入力）市町村別積算表②'!E59:E61)</f>
        <v>9</v>
      </c>
      <c r="G54" s="436">
        <f>SUM('★★★（入力）市町村別積算表②'!F59:F61)</f>
        <v>0</v>
      </c>
      <c r="H54" s="437">
        <f>SUM('★★★（入力）市町村別積算表②'!G59:G61)</f>
        <v>0</v>
      </c>
      <c r="I54" s="438">
        <f>SUM('★★★（入力）市町村別積算表②'!H59:H61)</f>
        <v>0</v>
      </c>
      <c r="J54" s="436">
        <f>SUM('★★★（入力）市町村別積算表②'!I59:I61)</f>
        <v>0</v>
      </c>
      <c r="K54" s="437">
        <f>SUM('★★★（入力）市町村別積算表②'!J59:J61)</f>
        <v>0</v>
      </c>
      <c r="L54" s="438">
        <f>SUM('★★★（入力）市町村別積算表②'!K59:K61)</f>
        <v>0</v>
      </c>
      <c r="M54" s="436">
        <f>SUM(D54,G54)-J54</f>
        <v>4</v>
      </c>
      <c r="N54" s="437">
        <f>SUM(E54,H54)-K54</f>
        <v>5</v>
      </c>
      <c r="O54" s="438">
        <f>SUM(M54:N54)</f>
        <v>9</v>
      </c>
      <c r="P54" s="87"/>
      <c r="Q54" s="470">
        <f t="shared" si="3"/>
        <v>0</v>
      </c>
      <c r="R54" s="470">
        <f t="shared" si="4"/>
        <v>0</v>
      </c>
      <c r="S54" s="470">
        <f t="shared" si="5"/>
        <v>0</v>
      </c>
    </row>
    <row r="55" spans="2:19" s="4" customFormat="1" ht="13.5" customHeight="1">
      <c r="B55" s="363" t="s">
        <v>124</v>
      </c>
      <c r="C55" s="465">
        <v>2</v>
      </c>
      <c r="D55" s="439">
        <f>'★★★（入力）市町村別積算表②'!C63</f>
        <v>6</v>
      </c>
      <c r="E55" s="440">
        <f>+'★★★（入力）市町村別積算表②'!D63</f>
        <v>8</v>
      </c>
      <c r="F55" s="441">
        <f t="shared" si="0"/>
        <v>14</v>
      </c>
      <c r="G55" s="439">
        <f>+'★★★（入力）市町村別積算表②'!F63</f>
        <v>1</v>
      </c>
      <c r="H55" s="440">
        <f>+'★★★（入力）市町村別積算表②'!G63</f>
        <v>0</v>
      </c>
      <c r="I55" s="441">
        <f t="shared" si="1"/>
        <v>1</v>
      </c>
      <c r="J55" s="439">
        <f>+'★★★（入力）市町村別積算表②'!I63</f>
        <v>0</v>
      </c>
      <c r="K55" s="440">
        <f>+'★★★（入力）市町村別積算表②'!J63</f>
        <v>0</v>
      </c>
      <c r="L55" s="441">
        <f t="shared" si="2"/>
        <v>0</v>
      </c>
      <c r="M55" s="439">
        <f>+'★★★（入力）市町村別積算表②'!L63</f>
        <v>7</v>
      </c>
      <c r="N55" s="440">
        <f>+'★★★（入力）市町村別積算表②'!M63</f>
        <v>8</v>
      </c>
      <c r="O55" s="441">
        <f>+'★★★（入力）市町村別積算表②'!N63</f>
        <v>15</v>
      </c>
      <c r="P55" s="363"/>
      <c r="Q55" s="470">
        <f t="shared" si="3"/>
        <v>0</v>
      </c>
      <c r="R55" s="470">
        <f t="shared" si="4"/>
        <v>0</v>
      </c>
      <c r="S55" s="470">
        <f t="shared" si="5"/>
        <v>0</v>
      </c>
    </row>
    <row r="56" spans="2:19" s="23" customFormat="1" ht="13.5" customHeight="1">
      <c r="B56" s="22" t="s">
        <v>207</v>
      </c>
      <c r="C56" s="468"/>
      <c r="D56" s="449">
        <f>SUM(D24:D41)+SUM(D42:D55)</f>
        <v>124</v>
      </c>
      <c r="E56" s="450">
        <f>SUM(E24:E41)+SUM(E42:E55)</f>
        <v>114</v>
      </c>
      <c r="F56" s="451">
        <f t="shared" si="0"/>
        <v>238</v>
      </c>
      <c r="G56" s="449">
        <f>SUM(G24:G41)+SUM(G42:G55)</f>
        <v>11</v>
      </c>
      <c r="H56" s="450">
        <f>SUM(H24:H41)+SUM(H42:H55)</f>
        <v>5</v>
      </c>
      <c r="I56" s="451">
        <f t="shared" si="1"/>
        <v>16</v>
      </c>
      <c r="J56" s="449">
        <f>SUM(J24:J41)+SUM(J42:J55)</f>
        <v>9</v>
      </c>
      <c r="K56" s="450">
        <f>SUM(K24:K41)+SUM(K42:K55)</f>
        <v>2</v>
      </c>
      <c r="L56" s="451">
        <f t="shared" si="2"/>
        <v>11</v>
      </c>
      <c r="M56" s="449">
        <f>SUM(M24:M41)+SUM(M42:M55)</f>
        <v>126</v>
      </c>
      <c r="N56" s="450">
        <f>SUM(N24:N41)+SUM(N42:N55)</f>
        <v>117</v>
      </c>
      <c r="O56" s="451">
        <f>SUM(O24:O41)+SUM(O42:O55)</f>
        <v>243</v>
      </c>
      <c r="P56" s="22"/>
      <c r="Q56" s="470">
        <f t="shared" si="3"/>
        <v>0</v>
      </c>
      <c r="R56" s="470">
        <f t="shared" si="4"/>
        <v>0</v>
      </c>
      <c r="S56" s="470">
        <f t="shared" si="5"/>
        <v>0</v>
      </c>
    </row>
    <row r="57" spans="2:19" s="4" customFormat="1" ht="13.5" customHeight="1">
      <c r="B57" s="367" t="s">
        <v>208</v>
      </c>
      <c r="C57" s="469">
        <v>1</v>
      </c>
      <c r="D57" s="452">
        <f>'★★★（入力）市町村別積算表②'!C18</f>
        <v>0</v>
      </c>
      <c r="E57" s="453">
        <f>'★★★（入力）市町村別積算表②'!D18</f>
        <v>0</v>
      </c>
      <c r="F57" s="454">
        <f t="shared" si="0"/>
        <v>0</v>
      </c>
      <c r="G57" s="452">
        <f>'★★★（入力）市町村別積算表②'!F18</f>
        <v>0</v>
      </c>
      <c r="H57" s="453">
        <f>'★★★（入力）市町村別積算表②'!G18</f>
        <v>0</v>
      </c>
      <c r="I57" s="454">
        <f t="shared" si="1"/>
        <v>0</v>
      </c>
      <c r="J57" s="452">
        <f>'★★★（入力）市町村別積算表②'!I18</f>
        <v>0</v>
      </c>
      <c r="K57" s="453">
        <f>'★★★（入力）市町村別積算表②'!J18</f>
        <v>0</v>
      </c>
      <c r="L57" s="454">
        <f t="shared" si="2"/>
        <v>0</v>
      </c>
      <c r="M57" s="452">
        <f>'★★★（入力）市町村別積算表②'!L18</f>
        <v>0</v>
      </c>
      <c r="N57" s="453">
        <f>'★★★（入力）市町村別積算表②'!M18</f>
        <v>0</v>
      </c>
      <c r="O57" s="454">
        <f>'★★★（入力）市町村別積算表②'!N18</f>
        <v>0</v>
      </c>
      <c r="P57" s="367"/>
      <c r="Q57" s="470">
        <f t="shared" si="3"/>
        <v>0</v>
      </c>
      <c r="R57" s="470">
        <f t="shared" si="4"/>
        <v>0</v>
      </c>
      <c r="S57" s="470">
        <f t="shared" si="5"/>
        <v>0</v>
      </c>
    </row>
    <row r="58" spans="2:19" s="4" customFormat="1" ht="13.5" customHeight="1">
      <c r="B58" s="87" t="s">
        <v>209</v>
      </c>
      <c r="C58" s="464">
        <v>1</v>
      </c>
      <c r="D58" s="436">
        <f>'★★★（入力）市町村別積算表②'!C20</f>
        <v>0</v>
      </c>
      <c r="E58" s="437">
        <f>'★★★（入力）市町村別積算表②'!D20</f>
        <v>0</v>
      </c>
      <c r="F58" s="438">
        <f t="shared" si="0"/>
        <v>0</v>
      </c>
      <c r="G58" s="436">
        <f>'★★★（入力）市町村別積算表②'!F20</f>
        <v>0</v>
      </c>
      <c r="H58" s="437">
        <f>'★★★（入力）市町村別積算表②'!G20</f>
        <v>0</v>
      </c>
      <c r="I58" s="438">
        <f t="shared" si="1"/>
        <v>0</v>
      </c>
      <c r="J58" s="436">
        <f>'★★★（入力）市町村別積算表②'!I20</f>
        <v>0</v>
      </c>
      <c r="K58" s="437">
        <f>'★★★（入力）市町村別積算表②'!J20</f>
        <v>0</v>
      </c>
      <c r="L58" s="438">
        <f t="shared" si="2"/>
        <v>0</v>
      </c>
      <c r="M58" s="436">
        <f>'★★★（入力）市町村別積算表②'!L20</f>
        <v>0</v>
      </c>
      <c r="N58" s="437">
        <f>'★★★（入力）市町村別積算表②'!M20</f>
        <v>0</v>
      </c>
      <c r="O58" s="438">
        <f>'★★★（入力）市町村別積算表②'!N20</f>
        <v>0</v>
      </c>
      <c r="P58" s="87"/>
      <c r="Q58" s="470">
        <f t="shared" si="3"/>
        <v>0</v>
      </c>
      <c r="R58" s="470">
        <f t="shared" si="4"/>
        <v>0</v>
      </c>
      <c r="S58" s="470">
        <f t="shared" si="5"/>
        <v>0</v>
      </c>
    </row>
    <row r="59" spans="2:19" s="4" customFormat="1" ht="13.5" customHeight="1">
      <c r="B59" s="87" t="s">
        <v>210</v>
      </c>
      <c r="C59" s="464">
        <v>2</v>
      </c>
      <c r="D59" s="436">
        <f>'★★★（入力）市町村別積算表②'!C25</f>
        <v>0</v>
      </c>
      <c r="E59" s="437">
        <f>'★★★（入力）市町村別積算表②'!D25</f>
        <v>0</v>
      </c>
      <c r="F59" s="438">
        <f t="shared" si="0"/>
        <v>0</v>
      </c>
      <c r="G59" s="436">
        <f>'★★★（入力）市町村別積算表②'!F25</f>
        <v>0</v>
      </c>
      <c r="H59" s="437">
        <f>'★★★（入力）市町村別積算表②'!G25</f>
        <v>0</v>
      </c>
      <c r="I59" s="438">
        <f t="shared" si="1"/>
        <v>0</v>
      </c>
      <c r="J59" s="436">
        <f>'★★★（入力）市町村別積算表②'!I25</f>
        <v>0</v>
      </c>
      <c r="K59" s="437">
        <f>'★★★（入力）市町村別積算表②'!J25</f>
        <v>0</v>
      </c>
      <c r="L59" s="438">
        <f t="shared" si="2"/>
        <v>0</v>
      </c>
      <c r="M59" s="436">
        <f>'★★★（入力）市町村別積算表②'!L25</f>
        <v>0</v>
      </c>
      <c r="N59" s="437">
        <f>'★★★（入力）市町村別積算表②'!M25</f>
        <v>0</v>
      </c>
      <c r="O59" s="438">
        <f>'★★★（入力）市町村別積算表②'!N25</f>
        <v>0</v>
      </c>
      <c r="P59" s="87"/>
      <c r="Q59" s="470">
        <f t="shared" si="3"/>
        <v>0</v>
      </c>
      <c r="R59" s="470">
        <f t="shared" si="4"/>
        <v>0</v>
      </c>
      <c r="S59" s="470">
        <f t="shared" si="5"/>
        <v>0</v>
      </c>
    </row>
    <row r="60" spans="2:19" s="4" customFormat="1" ht="13.5" customHeight="1">
      <c r="B60" s="87" t="s">
        <v>211</v>
      </c>
      <c r="C60" s="464">
        <v>2</v>
      </c>
      <c r="D60" s="436">
        <f>'★★★（入力）市町村別積算表②'!C27</f>
        <v>1</v>
      </c>
      <c r="E60" s="437">
        <f>'★★★（入力）市町村別積算表②'!D27</f>
        <v>0</v>
      </c>
      <c r="F60" s="438">
        <f t="shared" si="0"/>
        <v>1</v>
      </c>
      <c r="G60" s="436">
        <f>'★★★（入力）市町村別積算表②'!F27</f>
        <v>0</v>
      </c>
      <c r="H60" s="437">
        <f>'★★★（入力）市町村別積算表②'!G27</f>
        <v>0</v>
      </c>
      <c r="I60" s="438">
        <f t="shared" si="1"/>
        <v>0</v>
      </c>
      <c r="J60" s="436">
        <f>'★★★（入力）市町村別積算表②'!I27</f>
        <v>0</v>
      </c>
      <c r="K60" s="437">
        <f>'★★★（入力）市町村別積算表②'!J27</f>
        <v>0</v>
      </c>
      <c r="L60" s="438">
        <f t="shared" si="2"/>
        <v>0</v>
      </c>
      <c r="M60" s="436">
        <f>'★★★（入力）市町村別積算表②'!L27</f>
        <v>1</v>
      </c>
      <c r="N60" s="437">
        <f>'★★★（入力）市町村別積算表②'!M27</f>
        <v>0</v>
      </c>
      <c r="O60" s="438">
        <f>'★★★（入力）市町村別積算表②'!N27</f>
        <v>1</v>
      </c>
      <c r="P60" s="87"/>
      <c r="Q60" s="470">
        <f t="shared" si="3"/>
        <v>0</v>
      </c>
      <c r="R60" s="470">
        <f t="shared" si="4"/>
        <v>0</v>
      </c>
      <c r="S60" s="470">
        <f t="shared" si="5"/>
        <v>0</v>
      </c>
    </row>
    <row r="61" spans="2:19" s="4" customFormat="1" ht="13.5" customHeight="1">
      <c r="B61" s="87" t="s">
        <v>212</v>
      </c>
      <c r="C61" s="464">
        <v>2</v>
      </c>
      <c r="D61" s="436">
        <f>'★★★（入力）市町村別積算表②'!C28</f>
        <v>1</v>
      </c>
      <c r="E61" s="437">
        <f>'★★★（入力）市町村別積算表②'!D28</f>
        <v>5</v>
      </c>
      <c r="F61" s="438">
        <f t="shared" si="0"/>
        <v>6</v>
      </c>
      <c r="G61" s="436">
        <f>'★★★（入力）市町村別積算表②'!F28</f>
        <v>0</v>
      </c>
      <c r="H61" s="437">
        <f>'★★★（入力）市町村別積算表②'!G28</f>
        <v>0</v>
      </c>
      <c r="I61" s="438">
        <f t="shared" si="1"/>
        <v>0</v>
      </c>
      <c r="J61" s="436">
        <f>'★★★（入力）市町村別積算表②'!I28</f>
        <v>1</v>
      </c>
      <c r="K61" s="437">
        <f>'★★★（入力）市町村別積算表②'!J28</f>
        <v>1</v>
      </c>
      <c r="L61" s="438">
        <f t="shared" si="2"/>
        <v>2</v>
      </c>
      <c r="M61" s="436">
        <f>'★★★（入力）市町村別積算表②'!L28</f>
        <v>0</v>
      </c>
      <c r="N61" s="437">
        <f>'★★★（入力）市町村別積算表②'!M28</f>
        <v>4</v>
      </c>
      <c r="O61" s="438">
        <f>'★★★（入力）市町村別積算表②'!N28</f>
        <v>4</v>
      </c>
      <c r="P61" s="87"/>
      <c r="Q61" s="470">
        <f t="shared" si="3"/>
        <v>0</v>
      </c>
      <c r="R61" s="470">
        <f t="shared" si="4"/>
        <v>0</v>
      </c>
      <c r="S61" s="470">
        <f t="shared" si="5"/>
        <v>0</v>
      </c>
    </row>
    <row r="62" spans="2:19" s="4" customFormat="1" ht="13.5" customHeight="1">
      <c r="B62" s="87" t="s">
        <v>213</v>
      </c>
      <c r="C62" s="464">
        <v>2</v>
      </c>
      <c r="D62" s="436">
        <f>'★★★（入力）市町村別積算表②'!C29</f>
        <v>0</v>
      </c>
      <c r="E62" s="437">
        <f>'★★★（入力）市町村別積算表②'!D29</f>
        <v>0</v>
      </c>
      <c r="F62" s="438">
        <f t="shared" si="0"/>
        <v>0</v>
      </c>
      <c r="G62" s="436">
        <f>'★★★（入力）市町村別積算表②'!F29</f>
        <v>0</v>
      </c>
      <c r="H62" s="437">
        <f>'★★★（入力）市町村別積算表②'!G29</f>
        <v>0</v>
      </c>
      <c r="I62" s="438">
        <f t="shared" si="1"/>
        <v>0</v>
      </c>
      <c r="J62" s="436">
        <f>'★★★（入力）市町村別積算表②'!I29</f>
        <v>0</v>
      </c>
      <c r="K62" s="437">
        <f>'★★★（入力）市町村別積算表②'!J29</f>
        <v>0</v>
      </c>
      <c r="L62" s="438">
        <f t="shared" si="2"/>
        <v>0</v>
      </c>
      <c r="M62" s="436">
        <f>'★★★（入力）市町村別積算表②'!L29</f>
        <v>0</v>
      </c>
      <c r="N62" s="437">
        <f>'★★★（入力）市町村別積算表②'!M29</f>
        <v>0</v>
      </c>
      <c r="O62" s="438">
        <f>'★★★（入力）市町村別積算表②'!N29</f>
        <v>0</v>
      </c>
      <c r="P62" s="87"/>
      <c r="Q62" s="470">
        <f t="shared" si="3"/>
        <v>0</v>
      </c>
      <c r="R62" s="470">
        <f t="shared" si="4"/>
        <v>0</v>
      </c>
      <c r="S62" s="470">
        <f t="shared" si="5"/>
        <v>0</v>
      </c>
    </row>
    <row r="63" spans="2:19" s="4" customFormat="1" ht="13.5" customHeight="1">
      <c r="B63" s="87" t="s">
        <v>214</v>
      </c>
      <c r="C63" s="464">
        <v>3</v>
      </c>
      <c r="D63" s="436">
        <f>'★★★（入力）市町村別積算表②'!C46</f>
        <v>0</v>
      </c>
      <c r="E63" s="437">
        <f>'★★★（入力）市町村別積算表②'!D46</f>
        <v>0</v>
      </c>
      <c r="F63" s="438">
        <f t="shared" si="0"/>
        <v>0</v>
      </c>
      <c r="G63" s="436">
        <f>'★★★（入力）市町村別積算表②'!F46</f>
        <v>0</v>
      </c>
      <c r="H63" s="437">
        <f>'★★★（入力）市町村別積算表②'!G46</f>
        <v>0</v>
      </c>
      <c r="I63" s="438">
        <f t="shared" si="1"/>
        <v>0</v>
      </c>
      <c r="J63" s="436">
        <f>'★★★（入力）市町村別積算表②'!I46</f>
        <v>0</v>
      </c>
      <c r="K63" s="437">
        <f>'★★★（入力）市町村別積算表②'!J46</f>
        <v>0</v>
      </c>
      <c r="L63" s="438">
        <f t="shared" si="2"/>
        <v>0</v>
      </c>
      <c r="M63" s="436">
        <f>'★★★（入力）市町村別積算表②'!L46</f>
        <v>0</v>
      </c>
      <c r="N63" s="437">
        <f>'★★★（入力）市町村別積算表②'!M46</f>
        <v>0</v>
      </c>
      <c r="O63" s="438">
        <f>'★★★（入力）市町村別積算表②'!N46</f>
        <v>0</v>
      </c>
      <c r="P63" s="87"/>
      <c r="Q63" s="470">
        <f t="shared" si="3"/>
        <v>0</v>
      </c>
      <c r="R63" s="470">
        <f t="shared" si="4"/>
        <v>0</v>
      </c>
      <c r="S63" s="470">
        <f t="shared" si="5"/>
        <v>0</v>
      </c>
    </row>
    <row r="64" spans="2:19" s="4" customFormat="1" ht="13.5" customHeight="1">
      <c r="B64" s="87" t="s">
        <v>215</v>
      </c>
      <c r="C64" s="464">
        <v>3</v>
      </c>
      <c r="D64" s="436">
        <f>'★★★（入力）市町村別積算表②'!C50</f>
        <v>0</v>
      </c>
      <c r="E64" s="437">
        <f>'★★★（入力）市町村別積算表②'!D50</f>
        <v>0</v>
      </c>
      <c r="F64" s="438">
        <f t="shared" si="0"/>
        <v>0</v>
      </c>
      <c r="G64" s="436">
        <f>'★★★（入力）市町村別積算表②'!F50</f>
        <v>0</v>
      </c>
      <c r="H64" s="437">
        <f>'★★★（入力）市町村別積算表②'!G50</f>
        <v>0</v>
      </c>
      <c r="I64" s="438">
        <f t="shared" si="1"/>
        <v>0</v>
      </c>
      <c r="J64" s="436">
        <f>'★★★（入力）市町村別積算表②'!I50</f>
        <v>0</v>
      </c>
      <c r="K64" s="437">
        <f>'★★★（入力）市町村別積算表②'!J50</f>
        <v>0</v>
      </c>
      <c r="L64" s="438">
        <f t="shared" si="2"/>
        <v>0</v>
      </c>
      <c r="M64" s="436">
        <f>'★★★（入力）市町村別積算表②'!L50</f>
        <v>0</v>
      </c>
      <c r="N64" s="437">
        <f>'★★★（入力）市町村別積算表②'!M50</f>
        <v>0</v>
      </c>
      <c r="O64" s="438">
        <f>'★★★（入力）市町村別積算表②'!N50</f>
        <v>0</v>
      </c>
      <c r="P64" s="87"/>
      <c r="Q64" s="470">
        <f t="shared" si="3"/>
        <v>0</v>
      </c>
      <c r="R64" s="470">
        <f t="shared" si="4"/>
        <v>0</v>
      </c>
      <c r="S64" s="470">
        <f t="shared" si="5"/>
        <v>0</v>
      </c>
    </row>
    <row r="65" spans="2:19" s="4" customFormat="1" ht="13.5" customHeight="1">
      <c r="B65" s="87" t="s">
        <v>216</v>
      </c>
      <c r="C65" s="464">
        <v>3</v>
      </c>
      <c r="D65" s="436">
        <f>'★★★（入力）市町村別積算表②'!C53</f>
        <v>0</v>
      </c>
      <c r="E65" s="437">
        <f>'★★★（入力）市町村別積算表②'!D53</f>
        <v>0</v>
      </c>
      <c r="F65" s="438">
        <f t="shared" si="0"/>
        <v>0</v>
      </c>
      <c r="G65" s="436">
        <f>'★★★（入力）市町村別積算表②'!F53</f>
        <v>0</v>
      </c>
      <c r="H65" s="437">
        <f>'★★★（入力）市町村別積算表②'!G53</f>
        <v>0</v>
      </c>
      <c r="I65" s="438">
        <f t="shared" si="1"/>
        <v>0</v>
      </c>
      <c r="J65" s="436">
        <f>'★★★（入力）市町村別積算表②'!I53</f>
        <v>0</v>
      </c>
      <c r="K65" s="437">
        <f>'★★★（入力）市町村別積算表②'!J53</f>
        <v>0</v>
      </c>
      <c r="L65" s="438">
        <f t="shared" si="2"/>
        <v>0</v>
      </c>
      <c r="M65" s="436">
        <f>'★★★（入力）市町村別積算表②'!L53</f>
        <v>0</v>
      </c>
      <c r="N65" s="437">
        <f>'★★★（入力）市町村別積算表②'!M53</f>
        <v>0</v>
      </c>
      <c r="O65" s="438">
        <f>'★★★（入力）市町村別積算表②'!N53</f>
        <v>0</v>
      </c>
      <c r="P65" s="87"/>
      <c r="Q65" s="470">
        <f t="shared" si="3"/>
        <v>0</v>
      </c>
      <c r="R65" s="470">
        <f t="shared" si="4"/>
        <v>0</v>
      </c>
      <c r="S65" s="470">
        <f t="shared" si="5"/>
        <v>0</v>
      </c>
    </row>
    <row r="66" spans="2:19" s="4" customFormat="1" ht="13.5" customHeight="1">
      <c r="B66" s="87" t="s">
        <v>217</v>
      </c>
      <c r="C66" s="464">
        <v>2</v>
      </c>
      <c r="D66" s="436">
        <f>'★★★（入力）市町村別積算表②'!C54</f>
        <v>0</v>
      </c>
      <c r="E66" s="437">
        <f>'★★★（入力）市町村別積算表②'!D54</f>
        <v>0</v>
      </c>
      <c r="F66" s="438">
        <f t="shared" si="0"/>
        <v>0</v>
      </c>
      <c r="G66" s="436">
        <f>'★★★（入力）市町村別積算表②'!F54</f>
        <v>0</v>
      </c>
      <c r="H66" s="437">
        <f>'★★★（入力）市町村別積算表②'!G54</f>
        <v>0</v>
      </c>
      <c r="I66" s="438">
        <f t="shared" si="1"/>
        <v>0</v>
      </c>
      <c r="J66" s="436">
        <f>'★★★（入力）市町村別積算表②'!I54</f>
        <v>0</v>
      </c>
      <c r="K66" s="437">
        <f>'★★★（入力）市町村別積算表②'!J54</f>
        <v>0</v>
      </c>
      <c r="L66" s="438">
        <f t="shared" si="2"/>
        <v>0</v>
      </c>
      <c r="M66" s="436">
        <f>'★★★（入力）市町村別積算表②'!L54</f>
        <v>0</v>
      </c>
      <c r="N66" s="437">
        <f>'★★★（入力）市町村別積算表②'!M54</f>
        <v>0</v>
      </c>
      <c r="O66" s="438">
        <f>'★★★（入力）市町村別積算表②'!N54</f>
        <v>0</v>
      </c>
      <c r="P66" s="87"/>
      <c r="Q66" s="470">
        <f t="shared" si="3"/>
        <v>0</v>
      </c>
      <c r="R66" s="470">
        <f t="shared" si="4"/>
        <v>0</v>
      </c>
      <c r="S66" s="470">
        <f t="shared" si="5"/>
        <v>0</v>
      </c>
    </row>
    <row r="67" spans="2:19" s="4" customFormat="1" ht="13.5" customHeight="1">
      <c r="B67" s="87" t="s">
        <v>218</v>
      </c>
      <c r="C67" s="464">
        <v>2</v>
      </c>
      <c r="D67" s="436">
        <f>'★★★（入力）市町村別積算表②'!C55</f>
        <v>0</v>
      </c>
      <c r="E67" s="437">
        <f>'★★★（入力）市町村別積算表②'!D55</f>
        <v>0</v>
      </c>
      <c r="F67" s="438" t="s">
        <v>453</v>
      </c>
      <c r="G67" s="436">
        <f>'★★★（入力）市町村別積算表②'!F55</f>
        <v>0</v>
      </c>
      <c r="H67" s="437">
        <f>'★★★（入力）市町村別積算表②'!G55</f>
        <v>0</v>
      </c>
      <c r="I67" s="438">
        <f t="shared" si="1"/>
        <v>0</v>
      </c>
      <c r="J67" s="436">
        <f>'★★★（入力）市町村別積算表②'!I55</f>
        <v>0</v>
      </c>
      <c r="K67" s="437">
        <f>'★★★（入力）市町村別積算表②'!J55</f>
        <v>0</v>
      </c>
      <c r="L67" s="438">
        <f t="shared" si="2"/>
        <v>0</v>
      </c>
      <c r="M67" s="436">
        <f>'★★★（入力）市町村別積算表②'!L55</f>
        <v>0</v>
      </c>
      <c r="N67" s="437">
        <f>'★★★（入力）市町村別積算表②'!M55</f>
        <v>0</v>
      </c>
      <c r="O67" s="438">
        <f>'★★★（入力）市町村別積算表②'!N55</f>
        <v>0</v>
      </c>
      <c r="P67" s="87"/>
      <c r="Q67" s="470">
        <f t="shared" si="3"/>
        <v>0</v>
      </c>
      <c r="R67" s="470">
        <f t="shared" si="4"/>
        <v>0</v>
      </c>
      <c r="S67" s="470">
        <f t="shared" si="5"/>
        <v>0</v>
      </c>
    </row>
    <row r="68" spans="2:19" s="4" customFormat="1" ht="13.5" customHeight="1">
      <c r="B68" s="87" t="s">
        <v>219</v>
      </c>
      <c r="C68" s="464">
        <v>2</v>
      </c>
      <c r="D68" s="436">
        <f>'★★★（入力）市町村別積算表②'!C57</f>
        <v>4</v>
      </c>
      <c r="E68" s="437">
        <f>'★★★（入力）市町村別積算表②'!D57</f>
        <v>3</v>
      </c>
      <c r="F68" s="438">
        <f t="shared" si="0"/>
        <v>7</v>
      </c>
      <c r="G68" s="436">
        <f>'★★★（入力）市町村別積算表②'!F57</f>
        <v>1</v>
      </c>
      <c r="H68" s="437">
        <f>'★★★（入力）市町村別積算表②'!G57</f>
        <v>0</v>
      </c>
      <c r="I68" s="438">
        <f t="shared" si="1"/>
        <v>1</v>
      </c>
      <c r="J68" s="436">
        <f>'★★★（入力）市町村別積算表②'!I57</f>
        <v>0</v>
      </c>
      <c r="K68" s="437">
        <f>'★★★（入力）市町村別積算表②'!J57</f>
        <v>0</v>
      </c>
      <c r="L68" s="438">
        <f t="shared" si="2"/>
        <v>0</v>
      </c>
      <c r="M68" s="436">
        <f>'★★★（入力）市町村別積算表②'!L57</f>
        <v>5</v>
      </c>
      <c r="N68" s="437">
        <f>'★★★（入力）市町村別積算表②'!M57</f>
        <v>3</v>
      </c>
      <c r="O68" s="438">
        <f>'★★★（入力）市町村別積算表②'!N57</f>
        <v>8</v>
      </c>
      <c r="P68" s="87"/>
      <c r="Q68" s="470">
        <f t="shared" si="3"/>
        <v>0</v>
      </c>
      <c r="R68" s="470">
        <f t="shared" si="4"/>
        <v>0</v>
      </c>
      <c r="S68" s="470">
        <f t="shared" si="5"/>
        <v>0</v>
      </c>
    </row>
    <row r="69" spans="2:19" s="4" customFormat="1" ht="13.5" customHeight="1">
      <c r="B69" s="87" t="s">
        <v>220</v>
      </c>
      <c r="C69" s="464">
        <v>2</v>
      </c>
      <c r="D69" s="436">
        <f>'★★★（入力）市町村別積算表②'!C58</f>
        <v>1</v>
      </c>
      <c r="E69" s="437">
        <f>'★★★（入力）市町村別積算表②'!D58</f>
        <v>1</v>
      </c>
      <c r="F69" s="438">
        <f t="shared" si="0"/>
        <v>2</v>
      </c>
      <c r="G69" s="436">
        <f>'★★★（入力）市町村別積算表②'!F58</f>
        <v>1</v>
      </c>
      <c r="H69" s="437">
        <f>'★★★（入力）市町村別積算表②'!G58</f>
        <v>0</v>
      </c>
      <c r="I69" s="438">
        <f t="shared" si="1"/>
        <v>1</v>
      </c>
      <c r="J69" s="436">
        <f>'★★★（入力）市町村別積算表②'!I58</f>
        <v>0</v>
      </c>
      <c r="K69" s="437">
        <f>'★★★（入力）市町村別積算表②'!J58</f>
        <v>0</v>
      </c>
      <c r="L69" s="438">
        <f t="shared" si="2"/>
        <v>0</v>
      </c>
      <c r="M69" s="436">
        <f>'★★★（入力）市町村別積算表②'!L58</f>
        <v>2</v>
      </c>
      <c r="N69" s="437">
        <f>'★★★（入力）市町村別積算表②'!M58</f>
        <v>1</v>
      </c>
      <c r="O69" s="438">
        <f>'★★★（入力）市町村別積算表②'!N58</f>
        <v>3</v>
      </c>
      <c r="P69" s="87"/>
      <c r="Q69" s="470">
        <f t="shared" si="3"/>
        <v>0</v>
      </c>
      <c r="R69" s="470">
        <f t="shared" si="4"/>
        <v>0</v>
      </c>
      <c r="S69" s="470">
        <f t="shared" si="5"/>
        <v>0</v>
      </c>
    </row>
    <row r="70" spans="2:19" s="4" customFormat="1" ht="13.5" customHeight="1">
      <c r="B70" s="87" t="s">
        <v>134</v>
      </c>
      <c r="C70" s="464">
        <v>2</v>
      </c>
      <c r="D70" s="436">
        <f>'★★★（入力）市町村別積算表②'!C62</f>
        <v>0</v>
      </c>
      <c r="E70" s="437">
        <f>'★★★（入力）市町村別積算表②'!D62</f>
        <v>0</v>
      </c>
      <c r="F70" s="438">
        <f t="shared" si="0"/>
        <v>0</v>
      </c>
      <c r="G70" s="436">
        <f>'★★★（入力）市町村別積算表②'!F62</f>
        <v>0</v>
      </c>
      <c r="H70" s="437">
        <f>'★★★（入力）市町村別積算表②'!G62</f>
        <v>0</v>
      </c>
      <c r="I70" s="438">
        <f t="shared" si="1"/>
        <v>0</v>
      </c>
      <c r="J70" s="436">
        <f>'★★★（入力）市町村別積算表②'!I62</f>
        <v>0</v>
      </c>
      <c r="K70" s="437">
        <f>'★★★（入力）市町村別積算表②'!J62</f>
        <v>0</v>
      </c>
      <c r="L70" s="438">
        <f t="shared" si="2"/>
        <v>0</v>
      </c>
      <c r="M70" s="436">
        <f>'★★★（入力）市町村別積算表②'!L62</f>
        <v>0</v>
      </c>
      <c r="N70" s="437">
        <f>'★★★（入力）市町村別積算表②'!M62</f>
        <v>0</v>
      </c>
      <c r="O70" s="438">
        <f>'★★★（入力）市町村別積算表②'!N62</f>
        <v>0</v>
      </c>
      <c r="P70" s="87"/>
      <c r="Q70" s="470">
        <f t="shared" si="3"/>
        <v>0</v>
      </c>
      <c r="R70" s="470">
        <f t="shared" si="4"/>
        <v>0</v>
      </c>
      <c r="S70" s="470">
        <f t="shared" si="5"/>
        <v>0</v>
      </c>
    </row>
    <row r="71" spans="2:19" s="4" customFormat="1" ht="13.5" customHeight="1">
      <c r="B71" s="87" t="s">
        <v>221</v>
      </c>
      <c r="C71" s="464">
        <v>2</v>
      </c>
      <c r="D71" s="436">
        <f>'★★★（入力）市町村別積算表②'!C64</f>
        <v>0</v>
      </c>
      <c r="E71" s="437">
        <f>'★★★（入力）市町村別積算表②'!D64</f>
        <v>0</v>
      </c>
      <c r="F71" s="438">
        <f t="shared" si="0"/>
        <v>0</v>
      </c>
      <c r="G71" s="436">
        <f>'★★★（入力）市町村別積算表②'!F64</f>
        <v>0</v>
      </c>
      <c r="H71" s="437">
        <f>'★★★（入力）市町村別積算表②'!G64</f>
        <v>0</v>
      </c>
      <c r="I71" s="438">
        <f t="shared" si="1"/>
        <v>0</v>
      </c>
      <c r="J71" s="436">
        <f>'★★★（入力）市町村別積算表②'!I64</f>
        <v>0</v>
      </c>
      <c r="K71" s="437">
        <f>'★★★（入力）市町村別積算表②'!J64</f>
        <v>0</v>
      </c>
      <c r="L71" s="438">
        <f t="shared" si="2"/>
        <v>0</v>
      </c>
      <c r="M71" s="436">
        <f>'★★★（入力）市町村別積算表②'!L64</f>
        <v>0</v>
      </c>
      <c r="N71" s="437">
        <f>'★★★（入力）市町村別積算表②'!M64</f>
        <v>0</v>
      </c>
      <c r="O71" s="438">
        <f>'★★★（入力）市町村別積算表②'!N64</f>
        <v>0</v>
      </c>
      <c r="P71" s="87"/>
      <c r="Q71" s="470">
        <f t="shared" si="3"/>
        <v>0</v>
      </c>
      <c r="R71" s="470">
        <f t="shared" si="4"/>
        <v>0</v>
      </c>
      <c r="S71" s="470">
        <f t="shared" si="5"/>
        <v>0</v>
      </c>
    </row>
    <row r="72" spans="2:19" s="4" customFormat="1" ht="13.5" customHeight="1">
      <c r="B72" s="363" t="s">
        <v>104</v>
      </c>
      <c r="C72" s="465">
        <v>2</v>
      </c>
      <c r="D72" s="439">
        <f>'★★★（入力）市町村別積算表②'!C65</f>
        <v>0</v>
      </c>
      <c r="E72" s="440">
        <f>'★★★（入力）市町村別積算表②'!D65</f>
        <v>0</v>
      </c>
      <c r="F72" s="441">
        <f aca="true" t="shared" si="10" ref="F72:F78">SUM(D72:E72)</f>
        <v>0</v>
      </c>
      <c r="G72" s="439">
        <f>'★★★（入力）市町村別積算表②'!F65</f>
        <v>0</v>
      </c>
      <c r="H72" s="440">
        <f>'★★★（入力）市町村別積算表②'!G65</f>
        <v>0</v>
      </c>
      <c r="I72" s="441">
        <f aca="true" t="shared" si="11" ref="I72:I78">SUM(G72:H72)</f>
        <v>0</v>
      </c>
      <c r="J72" s="439">
        <f>'★★★（入力）市町村別積算表②'!I65</f>
        <v>0</v>
      </c>
      <c r="K72" s="440">
        <f>'★★★（入力）市町村別積算表②'!J65</f>
        <v>0</v>
      </c>
      <c r="L72" s="441">
        <f aca="true" t="shared" si="12" ref="L72:L78">SUM(J72:K72)</f>
        <v>0</v>
      </c>
      <c r="M72" s="439">
        <f>'★★★（入力）市町村別積算表②'!L65</f>
        <v>0</v>
      </c>
      <c r="N72" s="440">
        <f>'★★★（入力）市町村別積算表②'!M65</f>
        <v>0</v>
      </c>
      <c r="O72" s="441">
        <f>'★★★（入力）市町村別積算表②'!N65</f>
        <v>0</v>
      </c>
      <c r="P72" s="363"/>
      <c r="Q72" s="470">
        <f t="shared" si="3"/>
        <v>0</v>
      </c>
      <c r="R72" s="470">
        <f t="shared" si="4"/>
        <v>0</v>
      </c>
      <c r="S72" s="470">
        <f t="shared" si="5"/>
        <v>0</v>
      </c>
    </row>
    <row r="73" spans="2:19" s="23" customFormat="1" ht="13.5" customHeight="1">
      <c r="B73" s="22" t="s">
        <v>222</v>
      </c>
      <c r="C73" s="448"/>
      <c r="D73" s="449">
        <f aca="true" t="shared" si="13" ref="D73:O73">SUM(D57:D72)</f>
        <v>7</v>
      </c>
      <c r="E73" s="450">
        <f t="shared" si="13"/>
        <v>9</v>
      </c>
      <c r="F73" s="451">
        <f t="shared" si="10"/>
        <v>16</v>
      </c>
      <c r="G73" s="449">
        <f t="shared" si="13"/>
        <v>2</v>
      </c>
      <c r="H73" s="450">
        <f t="shared" si="13"/>
        <v>0</v>
      </c>
      <c r="I73" s="451">
        <f t="shared" si="11"/>
        <v>2</v>
      </c>
      <c r="J73" s="449">
        <f t="shared" si="13"/>
        <v>1</v>
      </c>
      <c r="K73" s="450">
        <f t="shared" si="13"/>
        <v>1</v>
      </c>
      <c r="L73" s="451">
        <f t="shared" si="12"/>
        <v>2</v>
      </c>
      <c r="M73" s="449">
        <f t="shared" si="13"/>
        <v>8</v>
      </c>
      <c r="N73" s="450">
        <f t="shared" si="13"/>
        <v>8</v>
      </c>
      <c r="O73" s="451">
        <f t="shared" si="13"/>
        <v>16</v>
      </c>
      <c r="P73" s="22"/>
      <c r="Q73" s="470">
        <f t="shared" si="3"/>
        <v>0</v>
      </c>
      <c r="R73" s="470">
        <f t="shared" si="4"/>
        <v>0</v>
      </c>
      <c r="S73" s="470">
        <f t="shared" si="5"/>
        <v>0</v>
      </c>
    </row>
    <row r="74" spans="2:19" s="25" customFormat="1" ht="13.5" customHeight="1">
      <c r="B74" s="24" t="s">
        <v>223</v>
      </c>
      <c r="C74" s="455"/>
      <c r="D74" s="456">
        <f>SUM(D73,D56,D23)</f>
        <v>258</v>
      </c>
      <c r="E74" s="457">
        <f>SUM(E73,E56,E23)</f>
        <v>236</v>
      </c>
      <c r="F74" s="458">
        <f t="shared" si="10"/>
        <v>494</v>
      </c>
      <c r="G74" s="456">
        <f>SUM(G73,G56,G23)</f>
        <v>18</v>
      </c>
      <c r="H74" s="457">
        <f>SUM(H73,H56,H23)</f>
        <v>12</v>
      </c>
      <c r="I74" s="458">
        <f t="shared" si="11"/>
        <v>30</v>
      </c>
      <c r="J74" s="456">
        <f>SUM(J73,J56,J23)</f>
        <v>14</v>
      </c>
      <c r="K74" s="457">
        <f>SUM(K73,K56,K23)</f>
        <v>8</v>
      </c>
      <c r="L74" s="458">
        <f t="shared" si="12"/>
        <v>22</v>
      </c>
      <c r="M74" s="456">
        <f>SUM(M73,M56,M23)</f>
        <v>262</v>
      </c>
      <c r="N74" s="457">
        <f>SUM(N73,N56,N23)</f>
        <v>240</v>
      </c>
      <c r="O74" s="458">
        <f>SUM(O73,O56,O23)</f>
        <v>502</v>
      </c>
      <c r="P74" s="24"/>
      <c r="Q74" s="470">
        <f aca="true" t="shared" si="14" ref="Q74:S78">SUM(D74,G74)-J74-M74</f>
        <v>0</v>
      </c>
      <c r="R74" s="470">
        <f t="shared" si="14"/>
        <v>0</v>
      </c>
      <c r="S74" s="470">
        <f t="shared" si="14"/>
        <v>0</v>
      </c>
    </row>
    <row r="75" spans="2:19" s="4" customFormat="1" ht="13.5" customHeight="1">
      <c r="B75" s="86" t="s">
        <v>224</v>
      </c>
      <c r="C75" s="431"/>
      <c r="D75" s="432">
        <f>SUM(D57:D58,D24:D26,D13,D11,D9)</f>
        <v>74</v>
      </c>
      <c r="E75" s="433">
        <f aca="true" t="shared" si="15" ref="E75:O75">SUM(E57:E58,E24:E26,E13,E11,E9)</f>
        <v>80</v>
      </c>
      <c r="F75" s="434">
        <f t="shared" si="10"/>
        <v>154</v>
      </c>
      <c r="G75" s="432">
        <f t="shared" si="15"/>
        <v>3</v>
      </c>
      <c r="H75" s="433">
        <f t="shared" si="15"/>
        <v>4</v>
      </c>
      <c r="I75" s="434">
        <f t="shared" si="11"/>
        <v>7</v>
      </c>
      <c r="J75" s="432">
        <f t="shared" si="15"/>
        <v>3</v>
      </c>
      <c r="K75" s="433">
        <f t="shared" si="15"/>
        <v>4</v>
      </c>
      <c r="L75" s="434">
        <f t="shared" si="12"/>
        <v>7</v>
      </c>
      <c r="M75" s="432">
        <f t="shared" si="15"/>
        <v>74</v>
      </c>
      <c r="N75" s="433">
        <f t="shared" si="15"/>
        <v>80</v>
      </c>
      <c r="O75" s="434">
        <f t="shared" si="15"/>
        <v>154</v>
      </c>
      <c r="P75" s="86"/>
      <c r="Q75" s="470">
        <f t="shared" si="14"/>
        <v>0</v>
      </c>
      <c r="R75" s="470">
        <f t="shared" si="14"/>
        <v>0</v>
      </c>
      <c r="S75" s="470">
        <f t="shared" si="14"/>
        <v>0</v>
      </c>
    </row>
    <row r="76" spans="2:19" s="4" customFormat="1" ht="13.5" customHeight="1">
      <c r="B76" s="87" t="s">
        <v>225</v>
      </c>
      <c r="C76" s="435"/>
      <c r="D76" s="436">
        <f>SUM(D10,D12,D14,D27:D35,D53:D55,D59:D62,D66:D72)</f>
        <v>83</v>
      </c>
      <c r="E76" s="437">
        <f>SUM(E10,E12,E14,E27:E35,E53:E55,E59:E62,E66:E72)</f>
        <v>79</v>
      </c>
      <c r="F76" s="438">
        <f t="shared" si="10"/>
        <v>162</v>
      </c>
      <c r="G76" s="436">
        <f>SUM(G10,G12,G14,G27:G35,G53:G55,G59:G62,G66:G72)</f>
        <v>4</v>
      </c>
      <c r="H76" s="437">
        <f>SUM(H10,H12,H14,H27:H35,H53:H55,H59:H62,H66:H72)</f>
        <v>2</v>
      </c>
      <c r="I76" s="438">
        <f t="shared" si="11"/>
        <v>6</v>
      </c>
      <c r="J76" s="436">
        <f>SUM(J10,J12,J14,J27:J35,J53:J55,J59:J62,J66:J72)</f>
        <v>7</v>
      </c>
      <c r="K76" s="437">
        <f>SUM(K10,K12,K14,K27:K35,K53:K55,K59:K62,K66:K72)</f>
        <v>2</v>
      </c>
      <c r="L76" s="438">
        <f t="shared" si="12"/>
        <v>9</v>
      </c>
      <c r="M76" s="436">
        <f>SUM(M10,M12,M14,M27:M35,M53:M55,M59:M62,M66:M72)</f>
        <v>80</v>
      </c>
      <c r="N76" s="437">
        <f>SUM(N10,N12,N14,N27:N35,N53:N55,N59:N62,N66:N72)</f>
        <v>79</v>
      </c>
      <c r="O76" s="438">
        <f>SUM(O10,O12,O14,O27:O35,O53:O55,O59:O62,O66:O72)</f>
        <v>159</v>
      </c>
      <c r="P76" s="87"/>
      <c r="Q76" s="470">
        <f t="shared" si="14"/>
        <v>0</v>
      </c>
      <c r="R76" s="470">
        <f t="shared" si="14"/>
        <v>0</v>
      </c>
      <c r="S76" s="470">
        <f t="shared" si="14"/>
        <v>0</v>
      </c>
    </row>
    <row r="77" spans="2:19" s="4" customFormat="1" ht="13.5" customHeight="1">
      <c r="B77" s="88" t="s">
        <v>226</v>
      </c>
      <c r="C77" s="459"/>
      <c r="D77" s="460">
        <f>SUM(D63:D65,D36:D52,D15:D16)</f>
        <v>101</v>
      </c>
      <c r="E77" s="461">
        <f aca="true" t="shared" si="16" ref="E77:O77">SUM(E63:E65,E36:E52,E15:E16)</f>
        <v>77</v>
      </c>
      <c r="F77" s="462">
        <f t="shared" si="10"/>
        <v>178</v>
      </c>
      <c r="G77" s="460">
        <f t="shared" si="16"/>
        <v>11</v>
      </c>
      <c r="H77" s="461">
        <f t="shared" si="16"/>
        <v>6</v>
      </c>
      <c r="I77" s="462">
        <f t="shared" si="11"/>
        <v>17</v>
      </c>
      <c r="J77" s="460">
        <f t="shared" si="16"/>
        <v>4</v>
      </c>
      <c r="K77" s="461">
        <f t="shared" si="16"/>
        <v>2</v>
      </c>
      <c r="L77" s="462">
        <f t="shared" si="12"/>
        <v>6</v>
      </c>
      <c r="M77" s="460">
        <f t="shared" si="16"/>
        <v>108</v>
      </c>
      <c r="N77" s="461">
        <f t="shared" si="16"/>
        <v>81</v>
      </c>
      <c r="O77" s="462">
        <f t="shared" si="16"/>
        <v>189</v>
      </c>
      <c r="P77" s="88"/>
      <c r="Q77" s="470">
        <f t="shared" si="14"/>
        <v>0</v>
      </c>
      <c r="R77" s="470">
        <f t="shared" si="14"/>
        <v>0</v>
      </c>
      <c r="S77" s="470">
        <f t="shared" si="14"/>
        <v>0</v>
      </c>
    </row>
    <row r="78" spans="2:19" s="25" customFormat="1" ht="13.5" customHeight="1">
      <c r="B78" s="24" t="s">
        <v>227</v>
      </c>
      <c r="C78" s="455"/>
      <c r="D78" s="456">
        <f>SUM(D75:D77)</f>
        <v>258</v>
      </c>
      <c r="E78" s="457">
        <f aca="true" t="shared" si="17" ref="E78:O78">SUM(E75:E77)</f>
        <v>236</v>
      </c>
      <c r="F78" s="458">
        <f t="shared" si="10"/>
        <v>494</v>
      </c>
      <c r="G78" s="456">
        <f t="shared" si="17"/>
        <v>18</v>
      </c>
      <c r="H78" s="457">
        <f t="shared" si="17"/>
        <v>12</v>
      </c>
      <c r="I78" s="458">
        <f t="shared" si="11"/>
        <v>30</v>
      </c>
      <c r="J78" s="456">
        <f t="shared" si="17"/>
        <v>14</v>
      </c>
      <c r="K78" s="457">
        <f t="shared" si="17"/>
        <v>8</v>
      </c>
      <c r="L78" s="458">
        <f t="shared" si="12"/>
        <v>22</v>
      </c>
      <c r="M78" s="456">
        <f t="shared" si="17"/>
        <v>262</v>
      </c>
      <c r="N78" s="457">
        <f t="shared" si="17"/>
        <v>240</v>
      </c>
      <c r="O78" s="458">
        <f t="shared" si="17"/>
        <v>502</v>
      </c>
      <c r="P78" s="24"/>
      <c r="Q78" s="470">
        <f t="shared" si="14"/>
        <v>0</v>
      </c>
      <c r="R78" s="470">
        <f t="shared" si="14"/>
        <v>0</v>
      </c>
      <c r="S78" s="470">
        <f t="shared" si="14"/>
        <v>0</v>
      </c>
    </row>
    <row r="79" spans="3:15" s="4" customFormat="1" ht="14.25" customHeight="1">
      <c r="C79" s="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</sheetData>
  <sheetProtection sheet="1" objects="1" scenarios="1"/>
  <mergeCells count="10">
    <mergeCell ref="L4:P4"/>
    <mergeCell ref="L5:P5"/>
    <mergeCell ref="D7:F7"/>
    <mergeCell ref="G6:I6"/>
    <mergeCell ref="G7:I7"/>
    <mergeCell ref="J6:L6"/>
    <mergeCell ref="J7:L7"/>
    <mergeCell ref="M6:O6"/>
    <mergeCell ref="D6:F6"/>
    <mergeCell ref="M7:O7"/>
  </mergeCells>
  <printOptions/>
  <pageMargins left="0.7086614173228347" right="0.6299212598425197" top="0.7086614173228347" bottom="0.4724409448818898" header="0.5118110236220472" footer="0.31496062992125984"/>
  <pageSetup horizontalDpi="600" verticalDpi="600" orientation="portrait" paperSize="9" scale="80" r:id="rId1"/>
  <headerFooter alignWithMargins="0">
    <oddHeader>&amp;L第７号様式の２
&amp;C&amp;18在外選挙人名簿登録者数報告&amp;12
</oddHeader>
  </headerFooter>
  <rowBreaks count="1" manualBreakCount="1">
    <brk id="7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N60"/>
  <sheetViews>
    <sheetView zoomScale="75" zoomScaleNormal="75" workbookViewId="0" topLeftCell="A1">
      <selection activeCell="A1" sqref="A1:IV16384"/>
    </sheetView>
  </sheetViews>
  <sheetFormatPr defaultColWidth="10.59765625" defaultRowHeight="16.5" customHeight="1"/>
  <cols>
    <col min="1" max="1" width="1" style="782" customWidth="1"/>
    <col min="2" max="2" width="2.59765625" style="782" customWidth="1"/>
    <col min="3" max="3" width="12.3984375" style="784" customWidth="1"/>
    <col min="4" max="6" width="10" style="782" customWidth="1"/>
    <col min="7" max="7" width="10.8984375" style="782" customWidth="1"/>
    <col min="8" max="8" width="2.59765625" style="782" customWidth="1"/>
    <col min="9" max="9" width="12.69921875" style="784" customWidth="1"/>
    <col min="10" max="12" width="10.09765625" style="782" customWidth="1"/>
    <col min="13" max="13" width="12.8984375" style="782" customWidth="1"/>
    <col min="14" max="14" width="1.69921875" style="782" customWidth="1"/>
    <col min="15" max="15" width="16.59765625" style="782" customWidth="1"/>
    <col min="16" max="16" width="6.59765625" style="782" customWidth="1"/>
    <col min="17" max="16384" width="10.59765625" style="782" customWidth="1"/>
  </cols>
  <sheetData>
    <row r="1" spans="2:13" s="790" customFormat="1" ht="38.25" customHeight="1">
      <c r="B1" s="1170" t="s">
        <v>302</v>
      </c>
      <c r="C1" s="1170"/>
      <c r="D1" s="1170"/>
      <c r="E1" s="1170"/>
      <c r="F1" s="1170"/>
      <c r="G1" s="1170"/>
      <c r="H1" s="1170"/>
      <c r="I1" s="1170"/>
      <c r="J1" s="1170"/>
      <c r="K1" s="1170"/>
      <c r="L1" s="1170"/>
      <c r="M1" s="1170"/>
    </row>
    <row r="2" spans="1:14" s="795" customFormat="1" ht="16.5" customHeight="1">
      <c r="A2" s="899"/>
      <c r="B2" s="900"/>
      <c r="C2" s="901"/>
      <c r="D2" s="900"/>
      <c r="E2" s="900"/>
      <c r="F2" s="900"/>
      <c r="G2" s="900"/>
      <c r="H2" s="900"/>
      <c r="I2" s="1171" t="s">
        <v>750</v>
      </c>
      <c r="J2" s="1171"/>
      <c r="K2" s="1171"/>
      <c r="L2" s="1171"/>
      <c r="M2" s="1171"/>
      <c r="N2" s="899"/>
    </row>
    <row r="3" spans="1:14" s="795" customFormat="1" ht="16.5" customHeight="1">
      <c r="A3" s="900"/>
      <c r="B3" s="902" t="s">
        <v>1</v>
      </c>
      <c r="C3" s="1178" t="s">
        <v>370</v>
      </c>
      <c r="D3" s="1187" t="s">
        <v>303</v>
      </c>
      <c r="E3" s="1188"/>
      <c r="F3" s="1189"/>
      <c r="G3" s="1184"/>
      <c r="H3" s="902" t="s">
        <v>1</v>
      </c>
      <c r="I3" s="1178" t="s">
        <v>400</v>
      </c>
      <c r="J3" s="1187" t="s">
        <v>303</v>
      </c>
      <c r="K3" s="1188"/>
      <c r="L3" s="1189"/>
      <c r="M3" s="1184"/>
      <c r="N3" s="900"/>
    </row>
    <row r="4" spans="1:14" s="795" customFormat="1" ht="16.5" customHeight="1">
      <c r="A4" s="900"/>
      <c r="B4" s="904" t="s">
        <v>401</v>
      </c>
      <c r="C4" s="1179"/>
      <c r="D4" s="1172" t="s">
        <v>402</v>
      </c>
      <c r="E4" s="1174" t="s">
        <v>240</v>
      </c>
      <c r="F4" s="1176" t="s">
        <v>241</v>
      </c>
      <c r="G4" s="1185"/>
      <c r="H4" s="904" t="s">
        <v>403</v>
      </c>
      <c r="I4" s="1179"/>
      <c r="J4" s="1172" t="s">
        <v>377</v>
      </c>
      <c r="K4" s="1174" t="s">
        <v>378</v>
      </c>
      <c r="L4" s="1176" t="s">
        <v>379</v>
      </c>
      <c r="M4" s="1185"/>
      <c r="N4" s="900"/>
    </row>
    <row r="5" spans="1:14" s="795" customFormat="1" ht="16.5" customHeight="1">
      <c r="A5" s="900"/>
      <c r="B5" s="905"/>
      <c r="C5" s="906"/>
      <c r="D5" s="1173"/>
      <c r="E5" s="1175"/>
      <c r="F5" s="1177"/>
      <c r="G5" s="1186"/>
      <c r="H5" s="905"/>
      <c r="I5" s="906"/>
      <c r="J5" s="1173"/>
      <c r="K5" s="1175"/>
      <c r="L5" s="1177"/>
      <c r="M5" s="1186"/>
      <c r="N5" s="900"/>
    </row>
    <row r="6" spans="1:14" s="795" customFormat="1" ht="16.5" customHeight="1">
      <c r="A6" s="900"/>
      <c r="B6" s="907" t="s">
        <v>5</v>
      </c>
      <c r="C6" s="908" t="s">
        <v>243</v>
      </c>
      <c r="D6" s="909">
        <v>74453</v>
      </c>
      <c r="E6" s="910">
        <v>79870</v>
      </c>
      <c r="F6" s="911">
        <v>154323</v>
      </c>
      <c r="G6" s="912"/>
      <c r="H6" s="913">
        <v>33</v>
      </c>
      <c r="I6" s="908" t="s">
        <v>414</v>
      </c>
      <c r="J6" s="914">
        <v>15409</v>
      </c>
      <c r="K6" s="915">
        <v>15582</v>
      </c>
      <c r="L6" s="916">
        <v>30991</v>
      </c>
      <c r="M6" s="917"/>
      <c r="N6" s="918"/>
    </row>
    <row r="7" spans="1:14" s="795" customFormat="1" ht="16.5" customHeight="1">
      <c r="A7" s="900"/>
      <c r="B7" s="919" t="s">
        <v>8</v>
      </c>
      <c r="C7" s="920" t="s">
        <v>9</v>
      </c>
      <c r="D7" s="921">
        <v>20726</v>
      </c>
      <c r="E7" s="922">
        <v>21944</v>
      </c>
      <c r="F7" s="923">
        <v>42670</v>
      </c>
      <c r="G7" s="924"/>
      <c r="H7" s="925">
        <v>34</v>
      </c>
      <c r="I7" s="926" t="s">
        <v>246</v>
      </c>
      <c r="J7" s="921">
        <v>7535</v>
      </c>
      <c r="K7" s="922">
        <v>7785</v>
      </c>
      <c r="L7" s="927">
        <v>15320</v>
      </c>
      <c r="M7" s="928"/>
      <c r="N7" s="918"/>
    </row>
    <row r="8" spans="1:14" s="795" customFormat="1" ht="16.5" customHeight="1">
      <c r="A8" s="900"/>
      <c r="B8" s="919" t="s">
        <v>11</v>
      </c>
      <c r="C8" s="926" t="s">
        <v>250</v>
      </c>
      <c r="D8" s="921">
        <v>10224</v>
      </c>
      <c r="E8" s="922">
        <v>10987</v>
      </c>
      <c r="F8" s="923">
        <v>21211</v>
      </c>
      <c r="G8" s="924"/>
      <c r="H8" s="925">
        <v>35</v>
      </c>
      <c r="I8" s="926" t="s">
        <v>247</v>
      </c>
      <c r="J8" s="921">
        <v>3893</v>
      </c>
      <c r="K8" s="922">
        <v>3837</v>
      </c>
      <c r="L8" s="927">
        <v>7730</v>
      </c>
      <c r="M8" s="928"/>
      <c r="N8" s="918"/>
    </row>
    <row r="9" spans="1:14" s="795" customFormat="1" ht="16.5" customHeight="1">
      <c r="A9" s="900"/>
      <c r="B9" s="919" t="s">
        <v>14</v>
      </c>
      <c r="C9" s="926" t="s">
        <v>289</v>
      </c>
      <c r="D9" s="921">
        <v>12909</v>
      </c>
      <c r="E9" s="922">
        <v>13565</v>
      </c>
      <c r="F9" s="923">
        <v>26474</v>
      </c>
      <c r="G9" s="924"/>
      <c r="H9" s="925">
        <v>36</v>
      </c>
      <c r="I9" s="926" t="s">
        <v>248</v>
      </c>
      <c r="J9" s="921">
        <v>6384</v>
      </c>
      <c r="K9" s="922">
        <v>6194</v>
      </c>
      <c r="L9" s="927">
        <v>12578</v>
      </c>
      <c r="M9" s="928"/>
      <c r="N9" s="918"/>
    </row>
    <row r="10" spans="1:14" s="795" customFormat="1" ht="16.5" customHeight="1">
      <c r="A10" s="900"/>
      <c r="B10" s="919" t="s">
        <v>17</v>
      </c>
      <c r="C10" s="926" t="s">
        <v>251</v>
      </c>
      <c r="D10" s="921">
        <v>12177</v>
      </c>
      <c r="E10" s="922">
        <v>13460</v>
      </c>
      <c r="F10" s="923">
        <v>25637</v>
      </c>
      <c r="G10" s="924"/>
      <c r="H10" s="925">
        <v>37</v>
      </c>
      <c r="I10" s="926" t="s">
        <v>249</v>
      </c>
      <c r="J10" s="921">
        <v>6286</v>
      </c>
      <c r="K10" s="922">
        <v>6537</v>
      </c>
      <c r="L10" s="927">
        <v>12823</v>
      </c>
      <c r="M10" s="928"/>
      <c r="N10" s="918"/>
    </row>
    <row r="11" spans="1:14" s="795" customFormat="1" ht="16.5" customHeight="1">
      <c r="A11" s="900"/>
      <c r="B11" s="919" t="s">
        <v>20</v>
      </c>
      <c r="C11" s="926" t="s">
        <v>290</v>
      </c>
      <c r="D11" s="921">
        <v>12423</v>
      </c>
      <c r="E11" s="922">
        <v>13323</v>
      </c>
      <c r="F11" s="923">
        <v>25746</v>
      </c>
      <c r="G11" s="924"/>
      <c r="H11" s="929"/>
      <c r="I11" s="930" t="s">
        <v>29</v>
      </c>
      <c r="J11" s="931">
        <v>39507</v>
      </c>
      <c r="K11" s="932">
        <v>39935</v>
      </c>
      <c r="L11" s="933">
        <v>79442</v>
      </c>
      <c r="M11" s="934"/>
      <c r="N11" s="918"/>
    </row>
    <row r="12" spans="1:14" s="795" customFormat="1" ht="16.5" customHeight="1">
      <c r="A12" s="900"/>
      <c r="B12" s="919" t="s">
        <v>22</v>
      </c>
      <c r="C12" s="926" t="s">
        <v>409</v>
      </c>
      <c r="D12" s="921">
        <v>12508</v>
      </c>
      <c r="E12" s="922">
        <v>12874</v>
      </c>
      <c r="F12" s="923">
        <v>25382</v>
      </c>
      <c r="G12" s="924"/>
      <c r="H12" s="907">
        <v>38</v>
      </c>
      <c r="I12" s="908" t="s">
        <v>415</v>
      </c>
      <c r="J12" s="914">
        <v>5161</v>
      </c>
      <c r="K12" s="915">
        <v>5396</v>
      </c>
      <c r="L12" s="916">
        <v>10557</v>
      </c>
      <c r="M12" s="917"/>
      <c r="N12" s="918"/>
    </row>
    <row r="13" spans="1:14" s="795" customFormat="1" ht="16.5" customHeight="1">
      <c r="A13" s="900"/>
      <c r="B13" s="919">
        <v>8</v>
      </c>
      <c r="C13" s="935" t="s">
        <v>404</v>
      </c>
      <c r="D13" s="921">
        <v>27587</v>
      </c>
      <c r="E13" s="922">
        <v>28861</v>
      </c>
      <c r="F13" s="923">
        <v>56448</v>
      </c>
      <c r="G13" s="924"/>
      <c r="H13" s="919">
        <v>39</v>
      </c>
      <c r="I13" s="926" t="s">
        <v>279</v>
      </c>
      <c r="J13" s="921">
        <v>2005</v>
      </c>
      <c r="K13" s="922">
        <v>2102</v>
      </c>
      <c r="L13" s="927">
        <v>4107</v>
      </c>
      <c r="M13" s="928"/>
      <c r="N13" s="918"/>
    </row>
    <row r="14" spans="1:14" s="795" customFormat="1" ht="16.5" customHeight="1">
      <c r="A14" s="900"/>
      <c r="B14" s="1180" t="s">
        <v>24</v>
      </c>
      <c r="C14" s="1181"/>
      <c r="D14" s="936">
        <v>183007</v>
      </c>
      <c r="E14" s="937">
        <v>194884</v>
      </c>
      <c r="F14" s="938">
        <v>377891</v>
      </c>
      <c r="G14" s="939"/>
      <c r="H14" s="919">
        <v>40</v>
      </c>
      <c r="I14" s="926" t="s">
        <v>416</v>
      </c>
      <c r="J14" s="921">
        <v>2832</v>
      </c>
      <c r="K14" s="922">
        <v>3049</v>
      </c>
      <c r="L14" s="927">
        <v>5881</v>
      </c>
      <c r="M14" s="928"/>
      <c r="N14" s="918"/>
    </row>
    <row r="15" spans="1:14" s="795" customFormat="1" ht="16.5" customHeight="1">
      <c r="A15" s="900"/>
      <c r="B15" s="907">
        <v>9</v>
      </c>
      <c r="C15" s="940" t="s">
        <v>411</v>
      </c>
      <c r="D15" s="914">
        <v>2759</v>
      </c>
      <c r="E15" s="915">
        <v>3100</v>
      </c>
      <c r="F15" s="941">
        <v>5859</v>
      </c>
      <c r="G15" s="912"/>
      <c r="H15" s="919">
        <v>41</v>
      </c>
      <c r="I15" s="926" t="s">
        <v>281</v>
      </c>
      <c r="J15" s="921">
        <v>3896</v>
      </c>
      <c r="K15" s="922">
        <v>4121</v>
      </c>
      <c r="L15" s="927">
        <v>8017</v>
      </c>
      <c r="M15" s="928"/>
      <c r="N15" s="918"/>
    </row>
    <row r="16" spans="1:14" s="795" customFormat="1" ht="16.5" customHeight="1">
      <c r="A16" s="900"/>
      <c r="B16" s="919">
        <v>10</v>
      </c>
      <c r="C16" s="926" t="s">
        <v>253</v>
      </c>
      <c r="D16" s="921">
        <v>2395</v>
      </c>
      <c r="E16" s="922">
        <v>2600</v>
      </c>
      <c r="F16" s="923">
        <v>4995</v>
      </c>
      <c r="G16" s="924"/>
      <c r="H16" s="919">
        <v>42</v>
      </c>
      <c r="I16" s="926" t="s">
        <v>417</v>
      </c>
      <c r="J16" s="921">
        <v>3804</v>
      </c>
      <c r="K16" s="922">
        <v>4016</v>
      </c>
      <c r="L16" s="927">
        <v>7820</v>
      </c>
      <c r="M16" s="928"/>
      <c r="N16" s="918"/>
    </row>
    <row r="17" spans="1:14" s="795" customFormat="1" ht="16.5" customHeight="1">
      <c r="A17" s="942"/>
      <c r="B17" s="919">
        <v>11</v>
      </c>
      <c r="C17" s="926" t="s">
        <v>254</v>
      </c>
      <c r="D17" s="921">
        <v>501</v>
      </c>
      <c r="E17" s="922">
        <v>547</v>
      </c>
      <c r="F17" s="923">
        <v>1048</v>
      </c>
      <c r="G17" s="924"/>
      <c r="H17" s="919">
        <v>43</v>
      </c>
      <c r="I17" s="926" t="s">
        <v>283</v>
      </c>
      <c r="J17" s="921">
        <v>1919</v>
      </c>
      <c r="K17" s="922">
        <v>2028</v>
      </c>
      <c r="L17" s="927">
        <v>3947</v>
      </c>
      <c r="M17" s="928"/>
      <c r="N17" s="943"/>
    </row>
    <row r="18" spans="1:14" s="795" customFormat="1" ht="16.5" customHeight="1">
      <c r="A18" s="900"/>
      <c r="B18" s="919">
        <v>12</v>
      </c>
      <c r="C18" s="926" t="s">
        <v>255</v>
      </c>
      <c r="D18" s="921">
        <v>3655</v>
      </c>
      <c r="E18" s="922">
        <v>3953</v>
      </c>
      <c r="F18" s="923">
        <v>7608</v>
      </c>
      <c r="G18" s="924"/>
      <c r="H18" s="919">
        <v>44</v>
      </c>
      <c r="I18" s="926" t="s">
        <v>418</v>
      </c>
      <c r="J18" s="921">
        <v>2391</v>
      </c>
      <c r="K18" s="922">
        <v>2600</v>
      </c>
      <c r="L18" s="927">
        <v>4991</v>
      </c>
      <c r="M18" s="928"/>
      <c r="N18" s="918"/>
    </row>
    <row r="19" spans="1:14" s="795" customFormat="1" ht="16.5" customHeight="1">
      <c r="A19" s="900"/>
      <c r="B19" s="919">
        <v>13</v>
      </c>
      <c r="C19" s="926" t="s">
        <v>256</v>
      </c>
      <c r="D19" s="921">
        <v>611</v>
      </c>
      <c r="E19" s="922">
        <v>640</v>
      </c>
      <c r="F19" s="923">
        <v>1251</v>
      </c>
      <c r="G19" s="924"/>
      <c r="H19" s="919">
        <v>45</v>
      </c>
      <c r="I19" s="926" t="s">
        <v>285</v>
      </c>
      <c r="J19" s="921">
        <v>1752</v>
      </c>
      <c r="K19" s="922">
        <v>1868</v>
      </c>
      <c r="L19" s="927">
        <v>3620</v>
      </c>
      <c r="M19" s="928"/>
      <c r="N19" s="918"/>
    </row>
    <row r="20" spans="1:14" s="795" customFormat="1" ht="16.5" customHeight="1">
      <c r="A20" s="900"/>
      <c r="B20" s="944"/>
      <c r="C20" s="945" t="s">
        <v>32</v>
      </c>
      <c r="D20" s="931">
        <v>9921</v>
      </c>
      <c r="E20" s="932">
        <v>10840</v>
      </c>
      <c r="F20" s="946">
        <v>20761</v>
      </c>
      <c r="G20" s="947"/>
      <c r="H20" s="919">
        <v>46</v>
      </c>
      <c r="I20" s="926" t="s">
        <v>286</v>
      </c>
      <c r="J20" s="921">
        <v>1408</v>
      </c>
      <c r="K20" s="922">
        <v>1407</v>
      </c>
      <c r="L20" s="927">
        <v>2815</v>
      </c>
      <c r="M20" s="928"/>
      <c r="N20" s="918"/>
    </row>
    <row r="21" spans="1:14" s="795" customFormat="1" ht="16.5" customHeight="1">
      <c r="A21" s="900"/>
      <c r="B21" s="907">
        <v>14</v>
      </c>
      <c r="C21" s="908" t="s">
        <v>257</v>
      </c>
      <c r="D21" s="914">
        <v>10238</v>
      </c>
      <c r="E21" s="915">
        <v>11096</v>
      </c>
      <c r="F21" s="941">
        <v>21334</v>
      </c>
      <c r="G21" s="912"/>
      <c r="H21" s="929"/>
      <c r="I21" s="930" t="s">
        <v>49</v>
      </c>
      <c r="J21" s="931">
        <v>25168</v>
      </c>
      <c r="K21" s="932">
        <v>26587</v>
      </c>
      <c r="L21" s="933">
        <v>51755</v>
      </c>
      <c r="M21" s="934"/>
      <c r="N21" s="918"/>
    </row>
    <row r="22" spans="1:14" s="795" customFormat="1" ht="16.5" customHeight="1">
      <c r="A22" s="900"/>
      <c r="B22" s="919">
        <v>15</v>
      </c>
      <c r="C22" s="926" t="s">
        <v>258</v>
      </c>
      <c r="D22" s="921">
        <v>4699</v>
      </c>
      <c r="E22" s="922">
        <v>5153</v>
      </c>
      <c r="F22" s="923">
        <v>9852</v>
      </c>
      <c r="G22" s="924"/>
      <c r="H22" s="907">
        <v>47</v>
      </c>
      <c r="I22" s="908" t="s">
        <v>291</v>
      </c>
      <c r="J22" s="914">
        <v>917</v>
      </c>
      <c r="K22" s="915">
        <v>906</v>
      </c>
      <c r="L22" s="916">
        <v>1823</v>
      </c>
      <c r="M22" s="917"/>
      <c r="N22" s="918"/>
    </row>
    <row r="23" spans="1:14" s="795" customFormat="1" ht="16.5" customHeight="1">
      <c r="A23" s="900"/>
      <c r="B23" s="919">
        <v>16</v>
      </c>
      <c r="C23" s="926" t="s">
        <v>412</v>
      </c>
      <c r="D23" s="921">
        <v>4316</v>
      </c>
      <c r="E23" s="922">
        <v>4761</v>
      </c>
      <c r="F23" s="923">
        <v>9077</v>
      </c>
      <c r="G23" s="924"/>
      <c r="H23" s="919">
        <v>48</v>
      </c>
      <c r="I23" s="926" t="s">
        <v>292</v>
      </c>
      <c r="J23" s="921">
        <v>840</v>
      </c>
      <c r="K23" s="922">
        <v>872</v>
      </c>
      <c r="L23" s="927">
        <v>1712</v>
      </c>
      <c r="M23" s="928"/>
      <c r="N23" s="918"/>
    </row>
    <row r="24" spans="1:14" s="795" customFormat="1" ht="16.5" customHeight="1">
      <c r="A24" s="900"/>
      <c r="B24" s="919">
        <v>17</v>
      </c>
      <c r="C24" s="926" t="s">
        <v>260</v>
      </c>
      <c r="D24" s="921">
        <v>3351</v>
      </c>
      <c r="E24" s="922">
        <v>3601</v>
      </c>
      <c r="F24" s="923">
        <v>6952</v>
      </c>
      <c r="G24" s="924"/>
      <c r="H24" s="919">
        <v>49</v>
      </c>
      <c r="I24" s="926" t="s">
        <v>419</v>
      </c>
      <c r="J24" s="921">
        <v>1859</v>
      </c>
      <c r="K24" s="922">
        <v>1935</v>
      </c>
      <c r="L24" s="927">
        <v>3794</v>
      </c>
      <c r="M24" s="928"/>
      <c r="N24" s="918"/>
    </row>
    <row r="25" spans="1:14" s="795" customFormat="1" ht="16.5" customHeight="1">
      <c r="A25" s="900"/>
      <c r="B25" s="919">
        <v>18</v>
      </c>
      <c r="C25" s="926" t="s">
        <v>261</v>
      </c>
      <c r="D25" s="921">
        <v>1875</v>
      </c>
      <c r="E25" s="922">
        <v>1959</v>
      </c>
      <c r="F25" s="923">
        <v>3834</v>
      </c>
      <c r="G25" s="924"/>
      <c r="H25" s="919">
        <v>50</v>
      </c>
      <c r="I25" s="926" t="s">
        <v>294</v>
      </c>
      <c r="J25" s="921">
        <v>3433</v>
      </c>
      <c r="K25" s="922">
        <v>3152</v>
      </c>
      <c r="L25" s="927">
        <v>6585</v>
      </c>
      <c r="M25" s="928"/>
      <c r="N25" s="918"/>
    </row>
    <row r="26" spans="1:14" s="795" customFormat="1" ht="16.5" customHeight="1">
      <c r="A26" s="900"/>
      <c r="B26" s="919">
        <v>19</v>
      </c>
      <c r="C26" s="926" t="s">
        <v>262</v>
      </c>
      <c r="D26" s="921">
        <v>2198</v>
      </c>
      <c r="E26" s="922">
        <v>2314</v>
      </c>
      <c r="F26" s="923">
        <v>4512</v>
      </c>
      <c r="G26" s="924"/>
      <c r="H26" s="919">
        <v>51</v>
      </c>
      <c r="I26" s="926" t="s">
        <v>420</v>
      </c>
      <c r="J26" s="921">
        <v>2340</v>
      </c>
      <c r="K26" s="922">
        <v>2413</v>
      </c>
      <c r="L26" s="927">
        <v>4753</v>
      </c>
      <c r="M26" s="928"/>
      <c r="N26" s="918"/>
    </row>
    <row r="27" spans="1:14" s="795" customFormat="1" ht="16.5" customHeight="1">
      <c r="A27" s="900"/>
      <c r="B27" s="919">
        <v>20</v>
      </c>
      <c r="C27" s="926" t="s">
        <v>413</v>
      </c>
      <c r="D27" s="921">
        <v>246</v>
      </c>
      <c r="E27" s="922">
        <v>274</v>
      </c>
      <c r="F27" s="923">
        <v>520</v>
      </c>
      <c r="G27" s="924"/>
      <c r="H27" s="919">
        <v>52</v>
      </c>
      <c r="I27" s="926" t="s">
        <v>296</v>
      </c>
      <c r="J27" s="921">
        <v>1196</v>
      </c>
      <c r="K27" s="922">
        <v>1274</v>
      </c>
      <c r="L27" s="927">
        <v>2470</v>
      </c>
      <c r="M27" s="928"/>
      <c r="N27" s="918"/>
    </row>
    <row r="28" spans="1:14" s="795" customFormat="1" ht="16.5" customHeight="1">
      <c r="A28" s="900"/>
      <c r="B28" s="919">
        <v>21</v>
      </c>
      <c r="C28" s="926" t="s">
        <v>264</v>
      </c>
      <c r="D28" s="921">
        <v>1395</v>
      </c>
      <c r="E28" s="922">
        <v>1479</v>
      </c>
      <c r="F28" s="923">
        <v>2874</v>
      </c>
      <c r="G28" s="924"/>
      <c r="H28" s="919">
        <v>53</v>
      </c>
      <c r="I28" s="926" t="s">
        <v>448</v>
      </c>
      <c r="J28" s="921">
        <v>9112</v>
      </c>
      <c r="K28" s="922">
        <v>9584</v>
      </c>
      <c r="L28" s="927">
        <v>18696</v>
      </c>
      <c r="M28" s="928"/>
      <c r="N28" s="918"/>
    </row>
    <row r="29" spans="1:14" s="795" customFormat="1" ht="16.5" customHeight="1">
      <c r="A29" s="900"/>
      <c r="B29" s="948"/>
      <c r="C29" s="945" t="s">
        <v>50</v>
      </c>
      <c r="D29" s="931">
        <v>28318</v>
      </c>
      <c r="E29" s="932">
        <v>30637</v>
      </c>
      <c r="F29" s="946">
        <v>58955</v>
      </c>
      <c r="G29" s="949"/>
      <c r="H29" s="929"/>
      <c r="I29" s="930" t="s">
        <v>66</v>
      </c>
      <c r="J29" s="931">
        <v>19697</v>
      </c>
      <c r="K29" s="932">
        <v>20136</v>
      </c>
      <c r="L29" s="933">
        <v>39833</v>
      </c>
      <c r="M29" s="934"/>
      <c r="N29" s="918"/>
    </row>
    <row r="30" spans="1:14" s="795" customFormat="1" ht="16.5" customHeight="1">
      <c r="A30" s="900"/>
      <c r="B30" s="907">
        <v>22</v>
      </c>
      <c r="C30" s="950" t="s">
        <v>52</v>
      </c>
      <c r="D30" s="914">
        <v>675</v>
      </c>
      <c r="E30" s="915">
        <v>666</v>
      </c>
      <c r="F30" s="941">
        <v>1341</v>
      </c>
      <c r="G30" s="912"/>
      <c r="H30" s="907">
        <v>54</v>
      </c>
      <c r="I30" s="908" t="s">
        <v>421</v>
      </c>
      <c r="J30" s="914">
        <v>10570</v>
      </c>
      <c r="K30" s="915">
        <v>10781</v>
      </c>
      <c r="L30" s="916">
        <v>21351</v>
      </c>
      <c r="M30" s="917"/>
      <c r="N30" s="918"/>
    </row>
    <row r="31" spans="1:14" s="795" customFormat="1" ht="16.5" customHeight="1">
      <c r="A31" s="900"/>
      <c r="B31" s="919">
        <v>23</v>
      </c>
      <c r="C31" s="926" t="s">
        <v>267</v>
      </c>
      <c r="D31" s="921">
        <v>1643</v>
      </c>
      <c r="E31" s="922">
        <v>1761</v>
      </c>
      <c r="F31" s="923">
        <v>3404</v>
      </c>
      <c r="G31" s="924"/>
      <c r="H31" s="919">
        <v>55</v>
      </c>
      <c r="I31" s="926" t="s">
        <v>298</v>
      </c>
      <c r="J31" s="921">
        <v>400</v>
      </c>
      <c r="K31" s="922">
        <v>444</v>
      </c>
      <c r="L31" s="927">
        <v>844</v>
      </c>
      <c r="M31" s="928"/>
      <c r="N31" s="918"/>
    </row>
    <row r="32" spans="1:14" s="795" customFormat="1" ht="16.5" customHeight="1">
      <c r="A32" s="900"/>
      <c r="B32" s="919">
        <v>24</v>
      </c>
      <c r="C32" s="951" t="s">
        <v>56</v>
      </c>
      <c r="D32" s="921">
        <v>4301</v>
      </c>
      <c r="E32" s="922">
        <v>4527</v>
      </c>
      <c r="F32" s="923">
        <v>8828</v>
      </c>
      <c r="G32" s="924"/>
      <c r="H32" s="919">
        <v>56</v>
      </c>
      <c r="I32" s="926" t="s">
        <v>299</v>
      </c>
      <c r="J32" s="921">
        <v>362</v>
      </c>
      <c r="K32" s="922">
        <v>386</v>
      </c>
      <c r="L32" s="927">
        <v>748</v>
      </c>
      <c r="M32" s="928"/>
      <c r="N32" s="918"/>
    </row>
    <row r="33" spans="1:14" s="795" customFormat="1" ht="16.5" customHeight="1">
      <c r="A33" s="900"/>
      <c r="B33" s="919">
        <v>25</v>
      </c>
      <c r="C33" s="926" t="s">
        <v>269</v>
      </c>
      <c r="D33" s="921">
        <v>1563</v>
      </c>
      <c r="E33" s="922">
        <v>1735</v>
      </c>
      <c r="F33" s="923">
        <v>3298</v>
      </c>
      <c r="G33" s="924"/>
      <c r="H33" s="952"/>
      <c r="I33" s="930" t="s">
        <v>73</v>
      </c>
      <c r="J33" s="931">
        <v>11332</v>
      </c>
      <c r="K33" s="932">
        <v>11611</v>
      </c>
      <c r="L33" s="933">
        <v>22943</v>
      </c>
      <c r="M33" s="934"/>
      <c r="N33" s="918"/>
    </row>
    <row r="34" spans="1:14" s="795" customFormat="1" ht="16.5" customHeight="1">
      <c r="A34" s="900"/>
      <c r="B34" s="919">
        <v>26</v>
      </c>
      <c r="C34" s="926" t="s">
        <v>270</v>
      </c>
      <c r="D34" s="921">
        <v>2088</v>
      </c>
      <c r="E34" s="922">
        <v>2374</v>
      </c>
      <c r="F34" s="923">
        <v>4462</v>
      </c>
      <c r="G34" s="924"/>
      <c r="H34" s="953" t="s">
        <v>75</v>
      </c>
      <c r="I34" s="954"/>
      <c r="J34" s="955">
        <v>160708</v>
      </c>
      <c r="K34" s="956">
        <v>168679</v>
      </c>
      <c r="L34" s="957">
        <v>329387</v>
      </c>
      <c r="M34" s="958"/>
      <c r="N34" s="918"/>
    </row>
    <row r="35" spans="1:14" s="795" customFormat="1" ht="16.5" customHeight="1">
      <c r="A35" s="900"/>
      <c r="B35" s="948"/>
      <c r="C35" s="945" t="s">
        <v>61</v>
      </c>
      <c r="D35" s="931">
        <v>10270</v>
      </c>
      <c r="E35" s="932">
        <v>11063</v>
      </c>
      <c r="F35" s="946">
        <v>21333</v>
      </c>
      <c r="G35" s="949"/>
      <c r="H35" s="959" t="s">
        <v>76</v>
      </c>
      <c r="I35" s="960"/>
      <c r="J35" s="961">
        <v>343715</v>
      </c>
      <c r="K35" s="962">
        <v>363563</v>
      </c>
      <c r="L35" s="963">
        <v>707278</v>
      </c>
      <c r="M35" s="964"/>
      <c r="N35" s="918"/>
    </row>
    <row r="36" spans="1:14" s="795" customFormat="1" ht="16.5" customHeight="1">
      <c r="A36" s="900"/>
      <c r="B36" s="907">
        <v>27</v>
      </c>
      <c r="C36" s="908" t="s">
        <v>271</v>
      </c>
      <c r="D36" s="914">
        <v>5245</v>
      </c>
      <c r="E36" s="915">
        <v>5500</v>
      </c>
      <c r="F36" s="941">
        <v>10745</v>
      </c>
      <c r="G36" s="912"/>
      <c r="H36" s="1190"/>
      <c r="I36" s="1191"/>
      <c r="J36" s="965"/>
      <c r="K36" s="966"/>
      <c r="L36" s="967"/>
      <c r="M36" s="968"/>
      <c r="N36" s="918"/>
    </row>
    <row r="37" spans="1:14" s="795" customFormat="1" ht="16.5" customHeight="1">
      <c r="A37" s="900"/>
      <c r="B37" s="919">
        <v>28</v>
      </c>
      <c r="C37" s="926" t="s">
        <v>272</v>
      </c>
      <c r="D37" s="921">
        <v>1683</v>
      </c>
      <c r="E37" s="922">
        <v>1897</v>
      </c>
      <c r="F37" s="923">
        <v>3580</v>
      </c>
      <c r="G37" s="924"/>
      <c r="M37" s="969"/>
      <c r="N37" s="900"/>
    </row>
    <row r="38" spans="1:14" s="795" customFormat="1" ht="16.5" customHeight="1">
      <c r="A38" s="900"/>
      <c r="B38" s="919">
        <v>29</v>
      </c>
      <c r="C38" s="926" t="s">
        <v>273</v>
      </c>
      <c r="D38" s="921">
        <v>1688</v>
      </c>
      <c r="E38" s="922">
        <v>1898</v>
      </c>
      <c r="F38" s="923">
        <v>3586</v>
      </c>
      <c r="G38" s="924"/>
      <c r="M38" s="970"/>
      <c r="N38" s="900"/>
    </row>
    <row r="39" spans="1:14" s="795" customFormat="1" ht="16.5" customHeight="1">
      <c r="A39" s="900"/>
      <c r="B39" s="919">
        <v>30</v>
      </c>
      <c r="C39" s="926" t="s">
        <v>274</v>
      </c>
      <c r="D39" s="921">
        <v>680</v>
      </c>
      <c r="E39" s="922">
        <v>774</v>
      </c>
      <c r="F39" s="923">
        <v>1454</v>
      </c>
      <c r="G39" s="924"/>
      <c r="H39" s="971"/>
      <c r="I39" s="972"/>
      <c r="J39" s="942"/>
      <c r="K39" s="942"/>
      <c r="L39" s="942"/>
      <c r="M39" s="973"/>
      <c r="N39" s="900"/>
    </row>
    <row r="40" spans="1:14" s="795" customFormat="1" ht="16.5" customHeight="1">
      <c r="A40" s="900"/>
      <c r="B40" s="919">
        <v>31</v>
      </c>
      <c r="C40" s="926" t="s">
        <v>275</v>
      </c>
      <c r="D40" s="921">
        <v>3020</v>
      </c>
      <c r="E40" s="922">
        <v>3363</v>
      </c>
      <c r="F40" s="923">
        <v>6383</v>
      </c>
      <c r="G40" s="924"/>
      <c r="H40" s="974"/>
      <c r="I40" s="974"/>
      <c r="J40" s="974"/>
      <c r="K40" s="974"/>
      <c r="L40" s="974"/>
      <c r="M40" s="974"/>
      <c r="N40" s="900"/>
    </row>
    <row r="41" spans="1:14" s="795" customFormat="1" ht="16.5" customHeight="1">
      <c r="A41" s="900"/>
      <c r="B41" s="919">
        <v>32</v>
      </c>
      <c r="C41" s="926" t="s">
        <v>276</v>
      </c>
      <c r="D41" s="921">
        <v>4179</v>
      </c>
      <c r="E41" s="922">
        <v>4438</v>
      </c>
      <c r="F41" s="923">
        <v>8617</v>
      </c>
      <c r="G41" s="924"/>
      <c r="H41" s="974"/>
      <c r="I41" s="974"/>
      <c r="J41" s="974"/>
      <c r="K41" s="974"/>
      <c r="L41" s="974"/>
      <c r="M41" s="974"/>
      <c r="N41" s="900"/>
    </row>
    <row r="42" spans="1:14" s="795" customFormat="1" ht="16.5" customHeight="1">
      <c r="A42" s="900"/>
      <c r="B42" s="975"/>
      <c r="C42" s="945" t="s">
        <v>74</v>
      </c>
      <c r="D42" s="931">
        <v>16495</v>
      </c>
      <c r="E42" s="932">
        <v>17870</v>
      </c>
      <c r="F42" s="946">
        <v>34365</v>
      </c>
      <c r="G42" s="949"/>
      <c r="H42" s="972"/>
      <c r="I42" s="972"/>
      <c r="J42" s="942"/>
      <c r="K42" s="942"/>
      <c r="L42" s="942"/>
      <c r="M42" s="973"/>
      <c r="N42" s="900"/>
    </row>
    <row r="43" spans="1:8" s="980" customFormat="1" ht="30" customHeight="1">
      <c r="A43" s="976"/>
      <c r="B43" s="977" t="s">
        <v>751</v>
      </c>
      <c r="C43" s="978"/>
      <c r="D43" s="977"/>
      <c r="E43" s="977"/>
      <c r="F43" s="977"/>
      <c r="G43" s="977"/>
      <c r="H43" s="979"/>
    </row>
    <row r="44" spans="1:7" s="985" customFormat="1" ht="16.5" customHeight="1">
      <c r="A44" s="981"/>
      <c r="B44" s="1182" t="s">
        <v>371</v>
      </c>
      <c r="C44" s="1183"/>
      <c r="D44" s="982" t="s">
        <v>239</v>
      </c>
      <c r="E44" s="983" t="s">
        <v>372</v>
      </c>
      <c r="F44" s="903" t="s">
        <v>373</v>
      </c>
      <c r="G44" s="984"/>
    </row>
    <row r="45" spans="1:8" s="795" customFormat="1" ht="16.5" customHeight="1">
      <c r="A45" s="970"/>
      <c r="B45" s="986" t="s">
        <v>374</v>
      </c>
      <c r="C45" s="987"/>
      <c r="D45" s="914">
        <v>106775</v>
      </c>
      <c r="E45" s="915">
        <v>115157</v>
      </c>
      <c r="F45" s="988">
        <v>221932</v>
      </c>
      <c r="G45" s="912"/>
      <c r="H45" s="970"/>
    </row>
    <row r="46" spans="1:8" s="802" customFormat="1" ht="16.5" customHeight="1">
      <c r="A46" s="989"/>
      <c r="B46" s="990" t="s">
        <v>375</v>
      </c>
      <c r="C46" s="991"/>
      <c r="D46" s="921">
        <v>115675</v>
      </c>
      <c r="E46" s="922">
        <v>122279</v>
      </c>
      <c r="F46" s="992">
        <v>237954</v>
      </c>
      <c r="G46" s="924"/>
      <c r="H46" s="989"/>
    </row>
    <row r="47" spans="1:8" s="1000" customFormat="1" ht="16.5" customHeight="1">
      <c r="A47" s="993"/>
      <c r="B47" s="994" t="s">
        <v>376</v>
      </c>
      <c r="C47" s="995"/>
      <c r="D47" s="996">
        <v>121265</v>
      </c>
      <c r="E47" s="997">
        <v>126127</v>
      </c>
      <c r="F47" s="998">
        <v>247392</v>
      </c>
      <c r="G47" s="999"/>
      <c r="H47" s="993"/>
    </row>
    <row r="48" spans="1:13" s="1000" customFormat="1" ht="16.5" customHeight="1">
      <c r="A48" s="993"/>
      <c r="B48" s="1161" t="s">
        <v>300</v>
      </c>
      <c r="C48" s="1162"/>
      <c r="D48" s="961">
        <v>343715</v>
      </c>
      <c r="E48" s="962">
        <v>363563</v>
      </c>
      <c r="F48" s="963">
        <v>707278</v>
      </c>
      <c r="G48" s="1001"/>
      <c r="H48" s="1002"/>
      <c r="I48" s="993"/>
      <c r="J48" s="993"/>
      <c r="K48" s="993"/>
      <c r="L48" s="993"/>
      <c r="M48" s="993"/>
    </row>
    <row r="49" spans="1:14" s="1000" customFormat="1" ht="30" customHeight="1">
      <c r="A49" s="993"/>
      <c r="B49" s="1003" t="s">
        <v>752</v>
      </c>
      <c r="C49" s="1004"/>
      <c r="D49" s="1005"/>
      <c r="E49" s="1005"/>
      <c r="F49" s="1005"/>
      <c r="G49" s="993"/>
      <c r="H49" s="993"/>
      <c r="I49" s="993"/>
      <c r="J49" s="993"/>
      <c r="K49" s="993"/>
      <c r="L49" s="993"/>
      <c r="M49" s="1007"/>
      <c r="N49" s="993"/>
    </row>
    <row r="50" spans="1:14" s="1013" customFormat="1" ht="16.5" customHeight="1">
      <c r="A50" s="1008"/>
      <c r="B50" s="1163" t="s">
        <v>405</v>
      </c>
      <c r="C50" s="1164"/>
      <c r="D50" s="1009" t="s">
        <v>239</v>
      </c>
      <c r="E50" s="1010" t="s">
        <v>240</v>
      </c>
      <c r="F50" s="1011" t="s">
        <v>241</v>
      </c>
      <c r="G50" s="1012"/>
      <c r="H50" s="1163" t="s">
        <v>405</v>
      </c>
      <c r="I50" s="1165"/>
      <c r="J50" s="1010" t="s">
        <v>239</v>
      </c>
      <c r="K50" s="1010" t="s">
        <v>240</v>
      </c>
      <c r="L50" s="1011" t="s">
        <v>241</v>
      </c>
      <c r="M50" s="1012"/>
      <c r="N50" s="1008"/>
    </row>
    <row r="51" spans="2:13" ht="16.5" customHeight="1">
      <c r="B51" s="1166" t="s">
        <v>353</v>
      </c>
      <c r="C51" s="1167"/>
      <c r="D51" s="1014">
        <v>9921</v>
      </c>
      <c r="E51" s="1015">
        <v>10840</v>
      </c>
      <c r="F51" s="1016">
        <v>20761</v>
      </c>
      <c r="G51" s="1017"/>
      <c r="H51" s="1168" t="s">
        <v>243</v>
      </c>
      <c r="I51" s="1169"/>
      <c r="J51" s="1015">
        <v>74453</v>
      </c>
      <c r="K51" s="1015">
        <v>79870</v>
      </c>
      <c r="L51" s="1016">
        <v>154323</v>
      </c>
      <c r="M51" s="1017"/>
    </row>
    <row r="52" spans="2:13" ht="16.5" customHeight="1">
      <c r="B52" s="1150" t="s">
        <v>406</v>
      </c>
      <c r="C52" s="1151"/>
      <c r="D52" s="1018">
        <v>28318</v>
      </c>
      <c r="E52" s="922">
        <v>30637</v>
      </c>
      <c r="F52" s="1019">
        <v>58955</v>
      </c>
      <c r="G52" s="928"/>
      <c r="H52" s="1157" t="s">
        <v>288</v>
      </c>
      <c r="I52" s="1158"/>
      <c r="J52" s="922">
        <v>20726</v>
      </c>
      <c r="K52" s="922">
        <v>21944</v>
      </c>
      <c r="L52" s="1019">
        <v>42670</v>
      </c>
      <c r="M52" s="928"/>
    </row>
    <row r="53" spans="2:13" ht="16.5" customHeight="1">
      <c r="B53" s="1150" t="s">
        <v>407</v>
      </c>
      <c r="C53" s="1151"/>
      <c r="D53" s="1018">
        <v>10270</v>
      </c>
      <c r="E53" s="922">
        <v>11063</v>
      </c>
      <c r="F53" s="1019">
        <v>21333</v>
      </c>
      <c r="G53" s="928"/>
      <c r="H53" s="1157" t="s">
        <v>250</v>
      </c>
      <c r="I53" s="1158"/>
      <c r="J53" s="922">
        <v>10224</v>
      </c>
      <c r="K53" s="922">
        <v>10987</v>
      </c>
      <c r="L53" s="1019">
        <v>21211</v>
      </c>
      <c r="M53" s="928"/>
    </row>
    <row r="54" spans="2:13" ht="16.5" customHeight="1">
      <c r="B54" s="1150" t="s">
        <v>356</v>
      </c>
      <c r="C54" s="1151"/>
      <c r="D54" s="1018">
        <v>16495</v>
      </c>
      <c r="E54" s="922">
        <v>17870</v>
      </c>
      <c r="F54" s="1019">
        <v>34365</v>
      </c>
      <c r="G54" s="928"/>
      <c r="H54" s="1159" t="s">
        <v>408</v>
      </c>
      <c r="I54" s="1160"/>
      <c r="J54" s="922">
        <v>14768</v>
      </c>
      <c r="K54" s="922">
        <v>15500</v>
      </c>
      <c r="L54" s="1019">
        <v>30268</v>
      </c>
      <c r="M54" s="928"/>
    </row>
    <row r="55" spans="2:13" ht="16.5" customHeight="1">
      <c r="B55" s="1150" t="s">
        <v>357</v>
      </c>
      <c r="C55" s="1151"/>
      <c r="D55" s="1018">
        <v>67094</v>
      </c>
      <c r="E55" s="922">
        <v>68796</v>
      </c>
      <c r="F55" s="1019">
        <v>135890</v>
      </c>
      <c r="G55" s="928"/>
      <c r="H55" s="1157" t="s">
        <v>251</v>
      </c>
      <c r="I55" s="1158"/>
      <c r="J55" s="922">
        <v>12177</v>
      </c>
      <c r="K55" s="922">
        <v>13460</v>
      </c>
      <c r="L55" s="1019">
        <v>25637</v>
      </c>
      <c r="M55" s="928"/>
    </row>
    <row r="56" spans="2:13" ht="16.5" customHeight="1">
      <c r="B56" s="1150" t="s">
        <v>358</v>
      </c>
      <c r="C56" s="1151"/>
      <c r="D56" s="1018">
        <v>25168</v>
      </c>
      <c r="E56" s="922">
        <v>26587</v>
      </c>
      <c r="F56" s="1019">
        <v>51755</v>
      </c>
      <c r="G56" s="928"/>
      <c r="H56" s="1157" t="s">
        <v>290</v>
      </c>
      <c r="I56" s="1158"/>
      <c r="J56" s="922">
        <v>12423</v>
      </c>
      <c r="K56" s="922">
        <v>13323</v>
      </c>
      <c r="L56" s="1019">
        <v>25746</v>
      </c>
      <c r="M56" s="928"/>
    </row>
    <row r="57" spans="2:13" ht="16.5" customHeight="1">
      <c r="B57" s="1150" t="s">
        <v>390</v>
      </c>
      <c r="C57" s="1151"/>
      <c r="D57" s="1018">
        <v>17838</v>
      </c>
      <c r="E57" s="922">
        <v>18201</v>
      </c>
      <c r="F57" s="1019">
        <v>36039</v>
      </c>
      <c r="G57" s="928"/>
      <c r="H57" s="1152" t="s">
        <v>409</v>
      </c>
      <c r="I57" s="1153"/>
      <c r="J57" s="997">
        <v>12508</v>
      </c>
      <c r="K57" s="997">
        <v>12874</v>
      </c>
      <c r="L57" s="1020">
        <v>25382</v>
      </c>
      <c r="M57" s="1021"/>
    </row>
    <row r="58" spans="2:13" ht="16.5" customHeight="1">
      <c r="B58" s="1152" t="s">
        <v>359</v>
      </c>
      <c r="C58" s="1154"/>
      <c r="D58" s="1022">
        <v>11332</v>
      </c>
      <c r="E58" s="997">
        <v>11611</v>
      </c>
      <c r="F58" s="1020">
        <v>22943</v>
      </c>
      <c r="G58" s="1021"/>
      <c r="H58" s="1155" t="s">
        <v>360</v>
      </c>
      <c r="I58" s="1156"/>
      <c r="J58" s="1024">
        <v>343715</v>
      </c>
      <c r="K58" s="1024">
        <v>363563</v>
      </c>
      <c r="L58" s="1020">
        <v>707278</v>
      </c>
      <c r="M58" s="1025"/>
    </row>
    <row r="59" spans="12:13" ht="16.5" customHeight="1">
      <c r="L59" s="1026"/>
      <c r="M59" s="1026"/>
    </row>
    <row r="60" ht="16.5" customHeight="1">
      <c r="G60" s="781"/>
    </row>
  </sheetData>
  <sheetProtection/>
  <mergeCells count="36">
    <mergeCell ref="B14:C14"/>
    <mergeCell ref="B44:C44"/>
    <mergeCell ref="M3:M5"/>
    <mergeCell ref="D3:F3"/>
    <mergeCell ref="J3:L3"/>
    <mergeCell ref="G3:G5"/>
    <mergeCell ref="H36:I36"/>
    <mergeCell ref="B1:M1"/>
    <mergeCell ref="I2:M2"/>
    <mergeCell ref="D4:D5"/>
    <mergeCell ref="E4:E5"/>
    <mergeCell ref="F4:F5"/>
    <mergeCell ref="J4:J5"/>
    <mergeCell ref="K4:K5"/>
    <mergeCell ref="L4:L5"/>
    <mergeCell ref="C3:C4"/>
    <mergeCell ref="I3:I4"/>
    <mergeCell ref="B48:C48"/>
    <mergeCell ref="B50:C50"/>
    <mergeCell ref="H50:I50"/>
    <mergeCell ref="B52:C52"/>
    <mergeCell ref="H52:I52"/>
    <mergeCell ref="B51:C51"/>
    <mergeCell ref="H51:I51"/>
    <mergeCell ref="B53:C53"/>
    <mergeCell ref="H53:I53"/>
    <mergeCell ref="B54:C54"/>
    <mergeCell ref="H54:I54"/>
    <mergeCell ref="B55:C55"/>
    <mergeCell ref="H55:I55"/>
    <mergeCell ref="B56:C56"/>
    <mergeCell ref="H56:I56"/>
    <mergeCell ref="B57:C57"/>
    <mergeCell ref="H57:I57"/>
    <mergeCell ref="B58:C58"/>
    <mergeCell ref="H58:I58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N44"/>
  <sheetViews>
    <sheetView zoomScale="75" zoomScaleNormal="75" workbookViewId="0" topLeftCell="A1">
      <pane xSplit="3" ySplit="5" topLeftCell="D6" activePane="bottomRight" state="frozen"/>
      <selection pane="topLeft" activeCell="O4" sqref="O4"/>
      <selection pane="topRight" activeCell="O4" sqref="O4"/>
      <selection pane="bottomLeft" activeCell="O4" sqref="O4"/>
      <selection pane="bottomRight" activeCell="A1" sqref="A1:IV16384"/>
    </sheetView>
  </sheetViews>
  <sheetFormatPr defaultColWidth="10.59765625" defaultRowHeight="16.5" customHeight="1"/>
  <cols>
    <col min="1" max="1" width="1" style="782" customWidth="1"/>
    <col min="2" max="2" width="2.59765625" style="782" customWidth="1"/>
    <col min="3" max="3" width="12.3984375" style="784" customWidth="1"/>
    <col min="4" max="7" width="8.8984375" style="782" customWidth="1"/>
    <col min="8" max="8" width="2.59765625" style="782" customWidth="1"/>
    <col min="9" max="9" width="12.3984375" style="784" customWidth="1"/>
    <col min="10" max="13" width="8.8984375" style="782" customWidth="1"/>
    <col min="14" max="14" width="1.69921875" style="782" customWidth="1"/>
    <col min="15" max="15" width="16.59765625" style="782" customWidth="1"/>
    <col min="16" max="16" width="6.59765625" style="782" customWidth="1"/>
    <col min="17" max="16384" width="10.59765625" style="782" customWidth="1"/>
  </cols>
  <sheetData>
    <row r="1" spans="2:13" s="790" customFormat="1" ht="38.25" customHeight="1">
      <c r="B1" s="1170" t="s">
        <v>432</v>
      </c>
      <c r="C1" s="1170"/>
      <c r="D1" s="1170"/>
      <c r="E1" s="1170"/>
      <c r="F1" s="1170"/>
      <c r="G1" s="1170"/>
      <c r="H1" s="1170"/>
      <c r="I1" s="1170"/>
      <c r="J1" s="1170"/>
      <c r="K1" s="1170"/>
      <c r="L1" s="1170"/>
      <c r="M1" s="1170"/>
    </row>
    <row r="2" spans="1:14" s="795" customFormat="1" ht="16.5" customHeight="1">
      <c r="A2" s="899"/>
      <c r="B2" s="900"/>
      <c r="C2" s="901"/>
      <c r="D2" s="900"/>
      <c r="E2" s="900"/>
      <c r="F2" s="900"/>
      <c r="G2" s="900"/>
      <c r="H2" s="900"/>
      <c r="I2" s="1171" t="s">
        <v>749</v>
      </c>
      <c r="J2" s="1171"/>
      <c r="K2" s="1171"/>
      <c r="L2" s="1171"/>
      <c r="M2" s="1171"/>
      <c r="N2" s="899"/>
    </row>
    <row r="3" spans="1:14" s="795" customFormat="1" ht="16.5" customHeight="1">
      <c r="A3" s="900"/>
      <c r="B3" s="902" t="s">
        <v>1</v>
      </c>
      <c r="C3" s="1178" t="s">
        <v>370</v>
      </c>
      <c r="D3" s="1187" t="s">
        <v>303</v>
      </c>
      <c r="E3" s="1188"/>
      <c r="F3" s="1189"/>
      <c r="G3" s="1184"/>
      <c r="H3" s="902" t="s">
        <v>1</v>
      </c>
      <c r="I3" s="1178" t="s">
        <v>400</v>
      </c>
      <c r="J3" s="1187" t="s">
        <v>303</v>
      </c>
      <c r="K3" s="1188"/>
      <c r="L3" s="1189"/>
      <c r="M3" s="1192"/>
      <c r="N3" s="900"/>
    </row>
    <row r="4" spans="1:14" s="795" customFormat="1" ht="16.5" customHeight="1">
      <c r="A4" s="900"/>
      <c r="B4" s="904" t="s">
        <v>401</v>
      </c>
      <c r="C4" s="1179"/>
      <c r="D4" s="1172" t="s">
        <v>402</v>
      </c>
      <c r="E4" s="1174" t="s">
        <v>240</v>
      </c>
      <c r="F4" s="1176" t="s">
        <v>241</v>
      </c>
      <c r="G4" s="1185"/>
      <c r="H4" s="904" t="s">
        <v>403</v>
      </c>
      <c r="I4" s="1179"/>
      <c r="J4" s="1172" t="s">
        <v>377</v>
      </c>
      <c r="K4" s="1174" t="s">
        <v>378</v>
      </c>
      <c r="L4" s="1176" t="s">
        <v>379</v>
      </c>
      <c r="M4" s="1193"/>
      <c r="N4" s="900"/>
    </row>
    <row r="5" spans="1:14" s="795" customFormat="1" ht="16.5" customHeight="1">
      <c r="A5" s="900"/>
      <c r="B5" s="905"/>
      <c r="C5" s="906"/>
      <c r="D5" s="1173"/>
      <c r="E5" s="1175"/>
      <c r="F5" s="1177"/>
      <c r="G5" s="1186"/>
      <c r="H5" s="905"/>
      <c r="I5" s="906"/>
      <c r="J5" s="1173"/>
      <c r="K5" s="1175"/>
      <c r="L5" s="1177"/>
      <c r="M5" s="1194"/>
      <c r="N5" s="900"/>
    </row>
    <row r="6" spans="1:14" s="795" customFormat="1" ht="16.5" customHeight="1">
      <c r="A6" s="900"/>
      <c r="B6" s="907" t="s">
        <v>5</v>
      </c>
      <c r="C6" s="908" t="s">
        <v>243</v>
      </c>
      <c r="D6" s="909">
        <v>48</v>
      </c>
      <c r="E6" s="910">
        <v>50</v>
      </c>
      <c r="F6" s="911">
        <v>98</v>
      </c>
      <c r="G6" s="912"/>
      <c r="H6" s="913">
        <v>33</v>
      </c>
      <c r="I6" s="908" t="s">
        <v>414</v>
      </c>
      <c r="J6" s="914">
        <v>8</v>
      </c>
      <c r="K6" s="915">
        <v>5</v>
      </c>
      <c r="L6" s="916">
        <v>13</v>
      </c>
      <c r="M6" s="917"/>
      <c r="N6" s="918"/>
    </row>
    <row r="7" spans="1:14" s="795" customFormat="1" ht="16.5" customHeight="1">
      <c r="A7" s="900"/>
      <c r="B7" s="919" t="s">
        <v>8</v>
      </c>
      <c r="C7" s="920" t="s">
        <v>9</v>
      </c>
      <c r="D7" s="921">
        <v>11</v>
      </c>
      <c r="E7" s="922">
        <v>10</v>
      </c>
      <c r="F7" s="923">
        <v>21</v>
      </c>
      <c r="G7" s="924"/>
      <c r="H7" s="925">
        <v>34</v>
      </c>
      <c r="I7" s="926" t="s">
        <v>246</v>
      </c>
      <c r="J7" s="921">
        <v>6</v>
      </c>
      <c r="K7" s="922">
        <v>8</v>
      </c>
      <c r="L7" s="927">
        <v>14</v>
      </c>
      <c r="M7" s="928"/>
      <c r="N7" s="918"/>
    </row>
    <row r="8" spans="1:14" s="795" customFormat="1" ht="16.5" customHeight="1">
      <c r="A8" s="900"/>
      <c r="B8" s="919" t="s">
        <v>11</v>
      </c>
      <c r="C8" s="926" t="s">
        <v>250</v>
      </c>
      <c r="D8" s="921">
        <v>13</v>
      </c>
      <c r="E8" s="922">
        <v>10</v>
      </c>
      <c r="F8" s="923">
        <v>23</v>
      </c>
      <c r="G8" s="924"/>
      <c r="H8" s="925">
        <v>35</v>
      </c>
      <c r="I8" s="926" t="s">
        <v>247</v>
      </c>
      <c r="J8" s="921">
        <v>4</v>
      </c>
      <c r="K8" s="922">
        <v>1</v>
      </c>
      <c r="L8" s="927">
        <v>5</v>
      </c>
      <c r="M8" s="928"/>
      <c r="N8" s="918"/>
    </row>
    <row r="9" spans="1:14" s="795" customFormat="1" ht="16.5" customHeight="1">
      <c r="A9" s="900"/>
      <c r="B9" s="919" t="s">
        <v>14</v>
      </c>
      <c r="C9" s="926" t="s">
        <v>289</v>
      </c>
      <c r="D9" s="921">
        <v>11</v>
      </c>
      <c r="E9" s="922">
        <v>5</v>
      </c>
      <c r="F9" s="923">
        <v>16</v>
      </c>
      <c r="G9" s="924"/>
      <c r="H9" s="925">
        <v>36</v>
      </c>
      <c r="I9" s="926" t="s">
        <v>248</v>
      </c>
      <c r="J9" s="921">
        <v>5</v>
      </c>
      <c r="K9" s="922">
        <v>4</v>
      </c>
      <c r="L9" s="927">
        <v>9</v>
      </c>
      <c r="M9" s="928"/>
      <c r="N9" s="918"/>
    </row>
    <row r="10" spans="1:14" s="795" customFormat="1" ht="16.5" customHeight="1">
      <c r="A10" s="900"/>
      <c r="B10" s="919" t="s">
        <v>17</v>
      </c>
      <c r="C10" s="926" t="s">
        <v>251</v>
      </c>
      <c r="D10" s="921">
        <v>6</v>
      </c>
      <c r="E10" s="922">
        <v>7</v>
      </c>
      <c r="F10" s="923">
        <v>13</v>
      </c>
      <c r="G10" s="924"/>
      <c r="H10" s="925">
        <v>37</v>
      </c>
      <c r="I10" s="926" t="s">
        <v>249</v>
      </c>
      <c r="J10" s="921">
        <v>5</v>
      </c>
      <c r="K10" s="922">
        <v>2</v>
      </c>
      <c r="L10" s="927">
        <v>7</v>
      </c>
      <c r="M10" s="928"/>
      <c r="N10" s="918"/>
    </row>
    <row r="11" spans="1:14" s="795" customFormat="1" ht="16.5" customHeight="1">
      <c r="A11" s="900"/>
      <c r="B11" s="919" t="s">
        <v>20</v>
      </c>
      <c r="C11" s="926" t="s">
        <v>290</v>
      </c>
      <c r="D11" s="921">
        <v>6</v>
      </c>
      <c r="E11" s="922">
        <v>10</v>
      </c>
      <c r="F11" s="923">
        <v>16</v>
      </c>
      <c r="G11" s="924"/>
      <c r="H11" s="929"/>
      <c r="I11" s="930" t="s">
        <v>29</v>
      </c>
      <c r="J11" s="931">
        <v>28</v>
      </c>
      <c r="K11" s="932">
        <v>20</v>
      </c>
      <c r="L11" s="933">
        <v>48</v>
      </c>
      <c r="M11" s="934"/>
      <c r="N11" s="918"/>
    </row>
    <row r="12" spans="1:14" s="795" customFormat="1" ht="16.5" customHeight="1">
      <c r="A12" s="900"/>
      <c r="B12" s="919" t="s">
        <v>22</v>
      </c>
      <c r="C12" s="926" t="s">
        <v>409</v>
      </c>
      <c r="D12" s="921">
        <v>7</v>
      </c>
      <c r="E12" s="922">
        <v>4</v>
      </c>
      <c r="F12" s="923">
        <v>11</v>
      </c>
      <c r="G12" s="924"/>
      <c r="H12" s="907">
        <v>38</v>
      </c>
      <c r="I12" s="908" t="s">
        <v>415</v>
      </c>
      <c r="J12" s="914">
        <v>2</v>
      </c>
      <c r="K12" s="915">
        <v>1</v>
      </c>
      <c r="L12" s="916">
        <v>3</v>
      </c>
      <c r="M12" s="917"/>
      <c r="N12" s="918"/>
    </row>
    <row r="13" spans="1:14" s="795" customFormat="1" ht="16.5" customHeight="1">
      <c r="A13" s="900"/>
      <c r="B13" s="919">
        <v>8</v>
      </c>
      <c r="C13" s="935" t="s">
        <v>404</v>
      </c>
      <c r="D13" s="921">
        <v>22</v>
      </c>
      <c r="E13" s="922">
        <v>10</v>
      </c>
      <c r="F13" s="923">
        <v>32</v>
      </c>
      <c r="G13" s="924"/>
      <c r="H13" s="919">
        <v>39</v>
      </c>
      <c r="I13" s="926" t="s">
        <v>279</v>
      </c>
      <c r="J13" s="921">
        <v>1</v>
      </c>
      <c r="K13" s="922">
        <v>0</v>
      </c>
      <c r="L13" s="927">
        <v>1</v>
      </c>
      <c r="M13" s="928"/>
      <c r="N13" s="918"/>
    </row>
    <row r="14" spans="1:14" s="795" customFormat="1" ht="16.5" customHeight="1">
      <c r="A14" s="900"/>
      <c r="B14" s="1180" t="s">
        <v>24</v>
      </c>
      <c r="C14" s="1181"/>
      <c r="D14" s="936">
        <v>124</v>
      </c>
      <c r="E14" s="937">
        <v>106</v>
      </c>
      <c r="F14" s="938">
        <v>230</v>
      </c>
      <c r="G14" s="939"/>
      <c r="H14" s="919">
        <v>40</v>
      </c>
      <c r="I14" s="926" t="s">
        <v>416</v>
      </c>
      <c r="J14" s="921">
        <v>3</v>
      </c>
      <c r="K14" s="922">
        <v>3</v>
      </c>
      <c r="L14" s="927">
        <v>6</v>
      </c>
      <c r="M14" s="928"/>
      <c r="N14" s="918"/>
    </row>
    <row r="15" spans="1:14" s="795" customFormat="1" ht="16.5" customHeight="1">
      <c r="A15" s="900"/>
      <c r="B15" s="907">
        <v>9</v>
      </c>
      <c r="C15" s="940" t="s">
        <v>411</v>
      </c>
      <c r="D15" s="914">
        <v>3</v>
      </c>
      <c r="E15" s="915">
        <v>3</v>
      </c>
      <c r="F15" s="941">
        <v>6</v>
      </c>
      <c r="G15" s="912"/>
      <c r="H15" s="919">
        <v>41</v>
      </c>
      <c r="I15" s="926" t="s">
        <v>281</v>
      </c>
      <c r="J15" s="921">
        <v>9</v>
      </c>
      <c r="K15" s="922">
        <v>7</v>
      </c>
      <c r="L15" s="927">
        <v>16</v>
      </c>
      <c r="M15" s="928"/>
      <c r="N15" s="918"/>
    </row>
    <row r="16" spans="1:14" s="795" customFormat="1" ht="16.5" customHeight="1">
      <c r="A16" s="900"/>
      <c r="B16" s="919">
        <v>10</v>
      </c>
      <c r="C16" s="926" t="s">
        <v>253</v>
      </c>
      <c r="D16" s="921">
        <v>2</v>
      </c>
      <c r="E16" s="922">
        <v>6</v>
      </c>
      <c r="F16" s="923">
        <v>8</v>
      </c>
      <c r="G16" s="924"/>
      <c r="H16" s="919">
        <v>42</v>
      </c>
      <c r="I16" s="926" t="s">
        <v>417</v>
      </c>
      <c r="J16" s="921">
        <v>2</v>
      </c>
      <c r="K16" s="922">
        <v>0</v>
      </c>
      <c r="L16" s="927">
        <v>2</v>
      </c>
      <c r="M16" s="928"/>
      <c r="N16" s="918"/>
    </row>
    <row r="17" spans="1:14" s="795" customFormat="1" ht="16.5" customHeight="1">
      <c r="A17" s="942"/>
      <c r="B17" s="919">
        <v>11</v>
      </c>
      <c r="C17" s="926" t="s">
        <v>254</v>
      </c>
      <c r="D17" s="921">
        <v>1</v>
      </c>
      <c r="E17" s="922">
        <v>1</v>
      </c>
      <c r="F17" s="923">
        <v>2</v>
      </c>
      <c r="G17" s="924"/>
      <c r="H17" s="919">
        <v>43</v>
      </c>
      <c r="I17" s="926" t="s">
        <v>283</v>
      </c>
      <c r="J17" s="921">
        <v>2</v>
      </c>
      <c r="K17" s="922">
        <v>3</v>
      </c>
      <c r="L17" s="927">
        <v>5</v>
      </c>
      <c r="M17" s="928"/>
      <c r="N17" s="943"/>
    </row>
    <row r="18" spans="1:14" s="795" customFormat="1" ht="16.5" customHeight="1">
      <c r="A18" s="900"/>
      <c r="B18" s="919">
        <v>12</v>
      </c>
      <c r="C18" s="926" t="s">
        <v>255</v>
      </c>
      <c r="D18" s="921">
        <v>4</v>
      </c>
      <c r="E18" s="922">
        <v>6</v>
      </c>
      <c r="F18" s="923">
        <v>10</v>
      </c>
      <c r="G18" s="924"/>
      <c r="H18" s="919">
        <v>44</v>
      </c>
      <c r="I18" s="926" t="s">
        <v>418</v>
      </c>
      <c r="J18" s="921">
        <v>0</v>
      </c>
      <c r="K18" s="922">
        <v>2</v>
      </c>
      <c r="L18" s="927">
        <v>2</v>
      </c>
      <c r="M18" s="928"/>
      <c r="N18" s="918"/>
    </row>
    <row r="19" spans="1:14" s="795" customFormat="1" ht="16.5" customHeight="1">
      <c r="A19" s="900"/>
      <c r="B19" s="919">
        <v>13</v>
      </c>
      <c r="C19" s="926" t="s">
        <v>256</v>
      </c>
      <c r="D19" s="921">
        <v>0</v>
      </c>
      <c r="E19" s="922">
        <v>0</v>
      </c>
      <c r="F19" s="923">
        <v>0</v>
      </c>
      <c r="G19" s="924"/>
      <c r="H19" s="919">
        <v>45</v>
      </c>
      <c r="I19" s="926" t="s">
        <v>285</v>
      </c>
      <c r="J19" s="921">
        <v>7</v>
      </c>
      <c r="K19" s="922">
        <v>1</v>
      </c>
      <c r="L19" s="927">
        <v>8</v>
      </c>
      <c r="M19" s="928"/>
      <c r="N19" s="918"/>
    </row>
    <row r="20" spans="1:14" s="795" customFormat="1" ht="16.5" customHeight="1">
      <c r="A20" s="900"/>
      <c r="B20" s="944"/>
      <c r="C20" s="945" t="s">
        <v>32</v>
      </c>
      <c r="D20" s="931">
        <v>10</v>
      </c>
      <c r="E20" s="932">
        <v>16</v>
      </c>
      <c r="F20" s="946">
        <v>26</v>
      </c>
      <c r="G20" s="947"/>
      <c r="H20" s="919">
        <v>46</v>
      </c>
      <c r="I20" s="926" t="s">
        <v>286</v>
      </c>
      <c r="J20" s="921">
        <v>0</v>
      </c>
      <c r="K20" s="922">
        <v>1</v>
      </c>
      <c r="L20" s="927">
        <v>1</v>
      </c>
      <c r="M20" s="928"/>
      <c r="N20" s="918"/>
    </row>
    <row r="21" spans="1:14" s="795" customFormat="1" ht="16.5" customHeight="1">
      <c r="A21" s="900"/>
      <c r="B21" s="907">
        <v>14</v>
      </c>
      <c r="C21" s="908" t="s">
        <v>257</v>
      </c>
      <c r="D21" s="914">
        <v>6</v>
      </c>
      <c r="E21" s="915">
        <v>7</v>
      </c>
      <c r="F21" s="941">
        <v>13</v>
      </c>
      <c r="G21" s="912"/>
      <c r="H21" s="929"/>
      <c r="I21" s="930" t="s">
        <v>49</v>
      </c>
      <c r="J21" s="931">
        <v>26</v>
      </c>
      <c r="K21" s="932">
        <v>18</v>
      </c>
      <c r="L21" s="933">
        <v>44</v>
      </c>
      <c r="M21" s="934"/>
      <c r="N21" s="918"/>
    </row>
    <row r="22" spans="1:14" s="795" customFormat="1" ht="16.5" customHeight="1">
      <c r="A22" s="900"/>
      <c r="B22" s="919">
        <v>15</v>
      </c>
      <c r="C22" s="926" t="s">
        <v>258</v>
      </c>
      <c r="D22" s="921">
        <v>6</v>
      </c>
      <c r="E22" s="922">
        <v>8</v>
      </c>
      <c r="F22" s="923">
        <v>14</v>
      </c>
      <c r="G22" s="924"/>
      <c r="H22" s="907">
        <v>47</v>
      </c>
      <c r="I22" s="908" t="s">
        <v>291</v>
      </c>
      <c r="J22" s="914">
        <v>0</v>
      </c>
      <c r="K22" s="915">
        <v>2</v>
      </c>
      <c r="L22" s="916">
        <v>2</v>
      </c>
      <c r="M22" s="917"/>
      <c r="N22" s="918"/>
    </row>
    <row r="23" spans="1:14" s="795" customFormat="1" ht="16.5" customHeight="1">
      <c r="A23" s="900"/>
      <c r="B23" s="919">
        <v>16</v>
      </c>
      <c r="C23" s="926" t="s">
        <v>412</v>
      </c>
      <c r="D23" s="921">
        <v>11</v>
      </c>
      <c r="E23" s="922">
        <v>10</v>
      </c>
      <c r="F23" s="923">
        <v>21</v>
      </c>
      <c r="G23" s="924"/>
      <c r="H23" s="919">
        <v>48</v>
      </c>
      <c r="I23" s="926" t="s">
        <v>292</v>
      </c>
      <c r="J23" s="921">
        <v>0</v>
      </c>
      <c r="K23" s="922">
        <v>0</v>
      </c>
      <c r="L23" s="927">
        <v>0</v>
      </c>
      <c r="M23" s="928"/>
      <c r="N23" s="918"/>
    </row>
    <row r="24" spans="1:14" s="795" customFormat="1" ht="16.5" customHeight="1">
      <c r="A24" s="900"/>
      <c r="B24" s="919">
        <v>17</v>
      </c>
      <c r="C24" s="926" t="s">
        <v>260</v>
      </c>
      <c r="D24" s="921">
        <v>2</v>
      </c>
      <c r="E24" s="922">
        <v>0</v>
      </c>
      <c r="F24" s="923">
        <v>2</v>
      </c>
      <c r="G24" s="924"/>
      <c r="H24" s="919">
        <v>49</v>
      </c>
      <c r="I24" s="926" t="s">
        <v>419</v>
      </c>
      <c r="J24" s="921">
        <v>2</v>
      </c>
      <c r="K24" s="922">
        <v>1</v>
      </c>
      <c r="L24" s="927">
        <v>3</v>
      </c>
      <c r="M24" s="928"/>
      <c r="N24" s="918"/>
    </row>
    <row r="25" spans="1:14" s="795" customFormat="1" ht="16.5" customHeight="1">
      <c r="A25" s="900"/>
      <c r="B25" s="919">
        <v>18</v>
      </c>
      <c r="C25" s="926" t="s">
        <v>261</v>
      </c>
      <c r="D25" s="921">
        <v>0</v>
      </c>
      <c r="E25" s="922">
        <v>0</v>
      </c>
      <c r="F25" s="923">
        <v>0</v>
      </c>
      <c r="G25" s="924"/>
      <c r="H25" s="919">
        <v>50</v>
      </c>
      <c r="I25" s="926" t="s">
        <v>294</v>
      </c>
      <c r="J25" s="921">
        <v>4</v>
      </c>
      <c r="K25" s="922">
        <v>3</v>
      </c>
      <c r="L25" s="927">
        <v>7</v>
      </c>
      <c r="M25" s="928"/>
      <c r="N25" s="918"/>
    </row>
    <row r="26" spans="1:14" s="795" customFormat="1" ht="16.5" customHeight="1">
      <c r="A26" s="900"/>
      <c r="B26" s="919">
        <v>19</v>
      </c>
      <c r="C26" s="926" t="s">
        <v>262</v>
      </c>
      <c r="D26" s="921">
        <v>6</v>
      </c>
      <c r="E26" s="922">
        <v>2</v>
      </c>
      <c r="F26" s="923">
        <v>8</v>
      </c>
      <c r="G26" s="924"/>
      <c r="H26" s="919">
        <v>51</v>
      </c>
      <c r="I26" s="926" t="s">
        <v>420</v>
      </c>
      <c r="J26" s="921">
        <v>1</v>
      </c>
      <c r="K26" s="922">
        <v>1</v>
      </c>
      <c r="L26" s="927">
        <v>2</v>
      </c>
      <c r="M26" s="928"/>
      <c r="N26" s="918"/>
    </row>
    <row r="27" spans="1:14" s="795" customFormat="1" ht="16.5" customHeight="1">
      <c r="A27" s="900"/>
      <c r="B27" s="919">
        <v>20</v>
      </c>
      <c r="C27" s="926" t="s">
        <v>413</v>
      </c>
      <c r="D27" s="921">
        <v>1</v>
      </c>
      <c r="E27" s="922">
        <v>0</v>
      </c>
      <c r="F27" s="923">
        <v>1</v>
      </c>
      <c r="G27" s="924"/>
      <c r="H27" s="919">
        <v>52</v>
      </c>
      <c r="I27" s="926" t="s">
        <v>296</v>
      </c>
      <c r="J27" s="921">
        <v>0</v>
      </c>
      <c r="K27" s="922">
        <v>0</v>
      </c>
      <c r="L27" s="927">
        <v>0</v>
      </c>
      <c r="M27" s="928"/>
      <c r="N27" s="918"/>
    </row>
    <row r="28" spans="1:14" s="795" customFormat="1" ht="16.5" customHeight="1">
      <c r="A28" s="900"/>
      <c r="B28" s="919">
        <v>21</v>
      </c>
      <c r="C28" s="926" t="s">
        <v>264</v>
      </c>
      <c r="D28" s="921">
        <v>1</v>
      </c>
      <c r="E28" s="922">
        <v>5</v>
      </c>
      <c r="F28" s="923">
        <v>6</v>
      </c>
      <c r="G28" s="924"/>
      <c r="H28" s="919">
        <v>53</v>
      </c>
      <c r="I28" s="1027" t="s">
        <v>448</v>
      </c>
      <c r="J28" s="921">
        <v>4</v>
      </c>
      <c r="K28" s="922">
        <v>5</v>
      </c>
      <c r="L28" s="927">
        <v>9</v>
      </c>
      <c r="M28" s="928"/>
      <c r="N28" s="918"/>
    </row>
    <row r="29" spans="1:14" s="795" customFormat="1" ht="16.5" customHeight="1">
      <c r="A29" s="900"/>
      <c r="B29" s="948"/>
      <c r="C29" s="945" t="s">
        <v>50</v>
      </c>
      <c r="D29" s="931">
        <v>33</v>
      </c>
      <c r="E29" s="932">
        <v>32</v>
      </c>
      <c r="F29" s="946">
        <v>65</v>
      </c>
      <c r="G29" s="949"/>
      <c r="H29" s="929"/>
      <c r="I29" s="930" t="s">
        <v>66</v>
      </c>
      <c r="J29" s="931">
        <v>11</v>
      </c>
      <c r="K29" s="932">
        <v>12</v>
      </c>
      <c r="L29" s="933">
        <v>23</v>
      </c>
      <c r="M29" s="934"/>
      <c r="N29" s="918"/>
    </row>
    <row r="30" spans="1:14" s="795" customFormat="1" ht="16.5" customHeight="1">
      <c r="A30" s="900"/>
      <c r="B30" s="907">
        <v>22</v>
      </c>
      <c r="C30" s="950" t="s">
        <v>52</v>
      </c>
      <c r="D30" s="914">
        <v>0</v>
      </c>
      <c r="E30" s="915">
        <v>0</v>
      </c>
      <c r="F30" s="941">
        <v>0</v>
      </c>
      <c r="G30" s="912"/>
      <c r="H30" s="907">
        <v>54</v>
      </c>
      <c r="I30" s="908" t="s">
        <v>421</v>
      </c>
      <c r="J30" s="914">
        <v>6</v>
      </c>
      <c r="K30" s="915">
        <v>6</v>
      </c>
      <c r="L30" s="916">
        <v>12</v>
      </c>
      <c r="M30" s="917"/>
      <c r="N30" s="918"/>
    </row>
    <row r="31" spans="1:14" s="795" customFormat="1" ht="16.5" customHeight="1">
      <c r="A31" s="900"/>
      <c r="B31" s="919">
        <v>23</v>
      </c>
      <c r="C31" s="926" t="s">
        <v>267</v>
      </c>
      <c r="D31" s="921">
        <v>0</v>
      </c>
      <c r="E31" s="922">
        <v>1</v>
      </c>
      <c r="F31" s="923">
        <v>1</v>
      </c>
      <c r="G31" s="924"/>
      <c r="H31" s="919">
        <v>55</v>
      </c>
      <c r="I31" s="926" t="s">
        <v>298</v>
      </c>
      <c r="J31" s="921">
        <v>0</v>
      </c>
      <c r="K31" s="922">
        <v>0</v>
      </c>
      <c r="L31" s="927">
        <v>0</v>
      </c>
      <c r="M31" s="928"/>
      <c r="N31" s="918"/>
    </row>
    <row r="32" spans="1:14" s="795" customFormat="1" ht="16.5" customHeight="1">
      <c r="A32" s="900"/>
      <c r="B32" s="919">
        <v>24</v>
      </c>
      <c r="C32" s="951" t="s">
        <v>56</v>
      </c>
      <c r="D32" s="921">
        <v>2</v>
      </c>
      <c r="E32" s="922">
        <v>0</v>
      </c>
      <c r="F32" s="923">
        <v>2</v>
      </c>
      <c r="G32" s="924"/>
      <c r="H32" s="919">
        <v>56</v>
      </c>
      <c r="I32" s="926" t="s">
        <v>299</v>
      </c>
      <c r="J32" s="921">
        <v>0</v>
      </c>
      <c r="K32" s="922">
        <v>0</v>
      </c>
      <c r="L32" s="927">
        <v>0</v>
      </c>
      <c r="M32" s="928"/>
      <c r="N32" s="918"/>
    </row>
    <row r="33" spans="1:14" s="795" customFormat="1" ht="16.5" customHeight="1">
      <c r="A33" s="900"/>
      <c r="B33" s="919">
        <v>25</v>
      </c>
      <c r="C33" s="926" t="s">
        <v>269</v>
      </c>
      <c r="D33" s="921">
        <v>0</v>
      </c>
      <c r="E33" s="922">
        <v>0</v>
      </c>
      <c r="F33" s="923">
        <v>0</v>
      </c>
      <c r="G33" s="924"/>
      <c r="H33" s="952"/>
      <c r="I33" s="930" t="s">
        <v>73</v>
      </c>
      <c r="J33" s="931">
        <v>6</v>
      </c>
      <c r="K33" s="932">
        <v>6</v>
      </c>
      <c r="L33" s="933">
        <v>12</v>
      </c>
      <c r="M33" s="934"/>
      <c r="N33" s="918"/>
    </row>
    <row r="34" spans="1:14" s="795" customFormat="1" ht="16.5" customHeight="1">
      <c r="A34" s="900"/>
      <c r="B34" s="919">
        <v>26</v>
      </c>
      <c r="C34" s="926" t="s">
        <v>270</v>
      </c>
      <c r="D34" s="921">
        <v>1</v>
      </c>
      <c r="E34" s="922">
        <v>3</v>
      </c>
      <c r="F34" s="923">
        <v>4</v>
      </c>
      <c r="G34" s="924"/>
      <c r="H34" s="953" t="s">
        <v>75</v>
      </c>
      <c r="I34" s="954"/>
      <c r="J34" s="955">
        <v>134</v>
      </c>
      <c r="K34" s="956">
        <v>130</v>
      </c>
      <c r="L34" s="957">
        <v>264</v>
      </c>
      <c r="M34" s="1028"/>
      <c r="N34" s="918"/>
    </row>
    <row r="35" spans="1:14" s="795" customFormat="1" ht="16.5" customHeight="1">
      <c r="A35" s="900"/>
      <c r="B35" s="948"/>
      <c r="C35" s="945" t="s">
        <v>61</v>
      </c>
      <c r="D35" s="931">
        <v>3</v>
      </c>
      <c r="E35" s="932">
        <v>4</v>
      </c>
      <c r="F35" s="946">
        <v>7</v>
      </c>
      <c r="G35" s="949"/>
      <c r="H35" s="959" t="s">
        <v>76</v>
      </c>
      <c r="I35" s="960"/>
      <c r="J35" s="961">
        <v>258</v>
      </c>
      <c r="K35" s="962">
        <v>236</v>
      </c>
      <c r="L35" s="963">
        <v>494</v>
      </c>
      <c r="M35" s="1029"/>
      <c r="N35" s="918"/>
    </row>
    <row r="36" spans="1:14" s="795" customFormat="1" ht="16.5" customHeight="1">
      <c r="A36" s="900"/>
      <c r="B36" s="907">
        <v>27</v>
      </c>
      <c r="C36" s="908" t="s">
        <v>271</v>
      </c>
      <c r="D36" s="914">
        <v>3</v>
      </c>
      <c r="E36" s="915">
        <v>1</v>
      </c>
      <c r="F36" s="941">
        <v>4</v>
      </c>
      <c r="G36" s="912"/>
      <c r="H36" s="1190"/>
      <c r="I36" s="1191"/>
      <c r="J36" s="965"/>
      <c r="K36" s="966"/>
      <c r="L36" s="967"/>
      <c r="M36" s="1030"/>
      <c r="N36" s="918"/>
    </row>
    <row r="37" spans="1:14" s="795" customFormat="1" ht="16.5" customHeight="1">
      <c r="A37" s="900"/>
      <c r="B37" s="919">
        <v>28</v>
      </c>
      <c r="C37" s="926" t="s">
        <v>272</v>
      </c>
      <c r="D37" s="921">
        <v>1</v>
      </c>
      <c r="E37" s="922">
        <v>4</v>
      </c>
      <c r="F37" s="923">
        <v>5</v>
      </c>
      <c r="G37" s="924"/>
      <c r="M37" s="970"/>
      <c r="N37" s="900"/>
    </row>
    <row r="38" spans="1:14" s="795" customFormat="1" ht="16.5" customHeight="1">
      <c r="A38" s="900"/>
      <c r="B38" s="919">
        <v>29</v>
      </c>
      <c r="C38" s="926" t="s">
        <v>273</v>
      </c>
      <c r="D38" s="921">
        <v>0</v>
      </c>
      <c r="E38" s="922">
        <v>0</v>
      </c>
      <c r="F38" s="923">
        <v>0</v>
      </c>
      <c r="G38" s="924"/>
      <c r="M38" s="970"/>
      <c r="N38" s="900"/>
    </row>
    <row r="39" spans="1:14" s="795" customFormat="1" ht="16.5" customHeight="1">
      <c r="A39" s="900"/>
      <c r="B39" s="919">
        <v>30</v>
      </c>
      <c r="C39" s="926" t="s">
        <v>274</v>
      </c>
      <c r="D39" s="921">
        <v>0</v>
      </c>
      <c r="E39" s="922">
        <v>0</v>
      </c>
      <c r="F39" s="923">
        <v>0</v>
      </c>
      <c r="G39" s="924"/>
      <c r="H39" s="1031"/>
      <c r="I39" s="972"/>
      <c r="J39" s="942"/>
      <c r="K39" s="942"/>
      <c r="L39" s="942"/>
      <c r="M39" s="973"/>
      <c r="N39" s="900"/>
    </row>
    <row r="40" spans="1:14" s="795" customFormat="1" ht="16.5" customHeight="1">
      <c r="A40" s="900"/>
      <c r="B40" s="919">
        <v>31</v>
      </c>
      <c r="C40" s="926" t="s">
        <v>275</v>
      </c>
      <c r="D40" s="921">
        <v>3</v>
      </c>
      <c r="E40" s="922">
        <v>6</v>
      </c>
      <c r="F40" s="923">
        <v>9</v>
      </c>
      <c r="G40" s="924"/>
      <c r="H40" s="974"/>
      <c r="I40" s="974"/>
      <c r="J40" s="974"/>
      <c r="K40" s="974"/>
      <c r="L40" s="974"/>
      <c r="M40" s="974"/>
      <c r="N40" s="900"/>
    </row>
    <row r="41" spans="1:14" s="795" customFormat="1" ht="16.5" customHeight="1">
      <c r="A41" s="900"/>
      <c r="B41" s="919">
        <v>32</v>
      </c>
      <c r="C41" s="926" t="s">
        <v>276</v>
      </c>
      <c r="D41" s="921">
        <v>10</v>
      </c>
      <c r="E41" s="922">
        <v>11</v>
      </c>
      <c r="F41" s="923">
        <v>21</v>
      </c>
      <c r="G41" s="924"/>
      <c r="H41" s="974"/>
      <c r="I41" s="974"/>
      <c r="J41" s="974"/>
      <c r="K41" s="974"/>
      <c r="L41" s="974"/>
      <c r="M41" s="974"/>
      <c r="N41" s="900"/>
    </row>
    <row r="42" spans="1:14" s="795" customFormat="1" ht="16.5" customHeight="1">
      <c r="A42" s="900"/>
      <c r="B42" s="975"/>
      <c r="C42" s="945" t="s">
        <v>74</v>
      </c>
      <c r="D42" s="931">
        <v>17</v>
      </c>
      <c r="E42" s="932">
        <v>22</v>
      </c>
      <c r="F42" s="946">
        <v>39</v>
      </c>
      <c r="G42" s="949"/>
      <c r="H42" s="972"/>
      <c r="I42" s="972"/>
      <c r="J42" s="942"/>
      <c r="K42" s="942"/>
      <c r="L42" s="942"/>
      <c r="M42" s="973"/>
      <c r="N42" s="900"/>
    </row>
    <row r="43" spans="12:13" ht="16.5" customHeight="1">
      <c r="L43" s="1026"/>
      <c r="M43" s="1026"/>
    </row>
    <row r="44" ht="16.5" customHeight="1">
      <c r="G44" s="781"/>
    </row>
  </sheetData>
  <sheetProtection/>
  <mergeCells count="16">
    <mergeCell ref="H36:I36"/>
    <mergeCell ref="B1:M1"/>
    <mergeCell ref="C3:C4"/>
    <mergeCell ref="I3:I4"/>
    <mergeCell ref="D3:F3"/>
    <mergeCell ref="J3:L3"/>
    <mergeCell ref="G3:G5"/>
    <mergeCell ref="M3:M5"/>
    <mergeCell ref="I2:M2"/>
    <mergeCell ref="L4:L5"/>
    <mergeCell ref="K4:K5"/>
    <mergeCell ref="B14:C14"/>
    <mergeCell ref="E4:E5"/>
    <mergeCell ref="F4:F5"/>
    <mergeCell ref="D4:D5"/>
    <mergeCell ref="J4:J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BL696"/>
  <sheetViews>
    <sheetView showGridLines="0" zoomScale="80" zoomScaleNormal="80" zoomScaleSheetLayoutView="80" workbookViewId="0" topLeftCell="A1">
      <pane xSplit="3" ySplit="5" topLeftCell="D6" activePane="bottomRight" state="frozen"/>
      <selection pane="topLeft" activeCell="O4" sqref="O4"/>
      <selection pane="topRight" activeCell="O4" sqref="O4"/>
      <selection pane="bottomLeft" activeCell="O4" sqref="O4"/>
      <selection pane="bottomRight" activeCell="A1" sqref="A1"/>
    </sheetView>
  </sheetViews>
  <sheetFormatPr defaultColWidth="8.796875" defaultRowHeight="15" customHeight="1"/>
  <cols>
    <col min="1" max="1" width="2" style="180" customWidth="1"/>
    <col min="2" max="2" width="3.19921875" style="231" customWidth="1"/>
    <col min="3" max="3" width="6.8984375" style="183" customWidth="1"/>
    <col min="4" max="6" width="10.59765625" style="183" customWidth="1"/>
    <col min="7" max="15" width="10.59765625" style="97" customWidth="1"/>
    <col min="16" max="21" width="10.59765625" style="183" customWidth="1"/>
    <col min="22" max="23" width="10.59765625" style="51" customWidth="1"/>
    <col min="24" max="24" width="10.59765625" style="227" customWidth="1"/>
    <col min="25" max="27" width="10.59765625" style="183" customWidth="1"/>
    <col min="28" max="28" width="5.69921875" style="289" customWidth="1"/>
    <col min="29" max="31" width="6.5" style="422" customWidth="1"/>
    <col min="32" max="34" width="3" style="98" customWidth="1"/>
    <col min="35" max="35" width="9" style="183" customWidth="1"/>
    <col min="36" max="36" width="12.69921875" style="184" customWidth="1"/>
    <col min="37" max="42" width="7.3984375" style="185" customWidth="1"/>
    <col min="43" max="43" width="5.59765625" style="247" customWidth="1"/>
    <col min="44" max="52" width="9" style="183" customWidth="1"/>
    <col min="53" max="53" width="9" style="186" customWidth="1"/>
    <col min="54" max="55" width="9" style="183" customWidth="1"/>
    <col min="56" max="58" width="9" style="426" customWidth="1"/>
    <col min="59" max="59" width="9" style="183" customWidth="1"/>
    <col min="60" max="61" width="4.59765625" style="183" customWidth="1"/>
    <col min="62" max="65" width="7" style="183" customWidth="1"/>
    <col min="66" max="16384" width="9" style="183" customWidth="1"/>
  </cols>
  <sheetData>
    <row r="1" spans="1:58" s="97" customFormat="1" ht="21.75" customHeight="1">
      <c r="A1" s="96"/>
      <c r="B1" s="229" t="s">
        <v>341</v>
      </c>
      <c r="J1" s="236" t="s">
        <v>391</v>
      </c>
      <c r="V1" s="95"/>
      <c r="W1" s="95"/>
      <c r="X1" s="98"/>
      <c r="AB1" s="272"/>
      <c r="AC1" s="397"/>
      <c r="AD1" s="397"/>
      <c r="AE1" s="397"/>
      <c r="AF1" s="98"/>
      <c r="AG1" s="98"/>
      <c r="AH1" s="98"/>
      <c r="AJ1" s="99"/>
      <c r="AK1" s="1338" t="s">
        <v>349</v>
      </c>
      <c r="AL1" s="1338"/>
      <c r="AM1" s="1338"/>
      <c r="AN1" s="100"/>
      <c r="AO1" s="100"/>
      <c r="AP1" s="100"/>
      <c r="AQ1" s="243"/>
      <c r="AR1" s="1305" t="s">
        <v>348</v>
      </c>
      <c r="AS1" s="1305"/>
      <c r="AT1" s="1305"/>
      <c r="AU1" s="1305"/>
      <c r="AV1" s="1305"/>
      <c r="BA1" s="101"/>
      <c r="BD1" s="423"/>
      <c r="BE1" s="423"/>
      <c r="BF1" s="423"/>
    </row>
    <row r="2" spans="1:58" s="97" customFormat="1" ht="6" customHeight="1">
      <c r="A2" s="96"/>
      <c r="B2" s="230"/>
      <c r="AB2" s="272"/>
      <c r="AC2" s="397"/>
      <c r="AD2" s="397"/>
      <c r="AE2" s="397"/>
      <c r="AF2" s="98"/>
      <c r="AG2" s="98"/>
      <c r="AH2" s="98"/>
      <c r="AJ2" s="99"/>
      <c r="AK2" s="100"/>
      <c r="AL2" s="100"/>
      <c r="AM2" s="100"/>
      <c r="AN2" s="100"/>
      <c r="AO2" s="100"/>
      <c r="AP2" s="100"/>
      <c r="AQ2" s="243"/>
      <c r="AR2" s="1306"/>
      <c r="AS2" s="1306"/>
      <c r="AT2" s="1306"/>
      <c r="AU2" s="1306"/>
      <c r="AV2" s="1306"/>
      <c r="BA2" s="101"/>
      <c r="BD2" s="423"/>
      <c r="BE2" s="423"/>
      <c r="BF2" s="423"/>
    </row>
    <row r="3" spans="1:58" s="103" customFormat="1" ht="15" customHeight="1">
      <c r="A3" s="102"/>
      <c r="B3" s="1273"/>
      <c r="C3" s="1274"/>
      <c r="D3" s="1238" t="s">
        <v>328</v>
      </c>
      <c r="E3" s="1239"/>
      <c r="F3" s="1271"/>
      <c r="G3" s="1238" t="s">
        <v>329</v>
      </c>
      <c r="H3" s="1239"/>
      <c r="I3" s="1271"/>
      <c r="J3" s="1287" t="s">
        <v>330</v>
      </c>
      <c r="K3" s="1288"/>
      <c r="L3" s="1289"/>
      <c r="M3" s="1287" t="s">
        <v>331</v>
      </c>
      <c r="N3" s="1288"/>
      <c r="O3" s="1289"/>
      <c r="P3" s="1299" t="s">
        <v>332</v>
      </c>
      <c r="Q3" s="1300"/>
      <c r="R3" s="1301"/>
      <c r="S3" s="1293" t="s">
        <v>382</v>
      </c>
      <c r="T3" s="1294"/>
      <c r="U3" s="1295"/>
      <c r="V3" s="1232" t="s">
        <v>333</v>
      </c>
      <c r="W3" s="1233"/>
      <c r="X3" s="1234"/>
      <c r="Y3" s="1238" t="s">
        <v>450</v>
      </c>
      <c r="Z3" s="1239"/>
      <c r="AA3" s="1239"/>
      <c r="AB3" s="1307" t="s">
        <v>242</v>
      </c>
      <c r="AC3" s="1242" t="s">
        <v>440</v>
      </c>
      <c r="AD3" s="1243"/>
      <c r="AE3" s="1243"/>
      <c r="AF3" s="1342" t="s">
        <v>383</v>
      </c>
      <c r="AG3" s="1310" t="s">
        <v>383</v>
      </c>
      <c r="AH3" s="1310" t="s">
        <v>383</v>
      </c>
      <c r="AJ3" s="104"/>
      <c r="AK3" s="1313" t="s">
        <v>338</v>
      </c>
      <c r="AL3" s="1316" t="s">
        <v>342</v>
      </c>
      <c r="AM3" s="1316" t="s">
        <v>343</v>
      </c>
      <c r="AN3" s="1316" t="s">
        <v>344</v>
      </c>
      <c r="AO3" s="1316" t="s">
        <v>345</v>
      </c>
      <c r="AP3" s="1322" t="s">
        <v>346</v>
      </c>
      <c r="AQ3" s="244"/>
      <c r="AR3" s="105"/>
      <c r="AS3" s="1319" t="s">
        <v>338</v>
      </c>
      <c r="AT3" s="1211" t="s">
        <v>339</v>
      </c>
      <c r="AU3" s="1211" t="s">
        <v>334</v>
      </c>
      <c r="AV3" s="1211" t="s">
        <v>335</v>
      </c>
      <c r="AW3" s="1211" t="s">
        <v>336</v>
      </c>
      <c r="AX3" s="1226" t="s">
        <v>337</v>
      </c>
      <c r="AY3" s="1229" t="s">
        <v>384</v>
      </c>
      <c r="AZ3" s="1220" t="s">
        <v>385</v>
      </c>
      <c r="BA3" s="1221"/>
      <c r="BD3" s="424"/>
      <c r="BE3" s="424"/>
      <c r="BF3" s="424"/>
    </row>
    <row r="4" spans="1:58" s="103" customFormat="1" ht="15" customHeight="1">
      <c r="A4" s="102"/>
      <c r="B4" s="1275"/>
      <c r="C4" s="1276"/>
      <c r="D4" s="1240"/>
      <c r="E4" s="1241"/>
      <c r="F4" s="1272"/>
      <c r="G4" s="1240"/>
      <c r="H4" s="1241"/>
      <c r="I4" s="1272"/>
      <c r="J4" s="1290"/>
      <c r="K4" s="1291"/>
      <c r="L4" s="1292"/>
      <c r="M4" s="1290"/>
      <c r="N4" s="1291"/>
      <c r="O4" s="1292"/>
      <c r="P4" s="1302"/>
      <c r="Q4" s="1303"/>
      <c r="R4" s="1304"/>
      <c r="S4" s="1296"/>
      <c r="T4" s="1297"/>
      <c r="U4" s="1298"/>
      <c r="V4" s="1235"/>
      <c r="W4" s="1236"/>
      <c r="X4" s="1237"/>
      <c r="Y4" s="1240"/>
      <c r="Z4" s="1241"/>
      <c r="AA4" s="1241"/>
      <c r="AB4" s="1308"/>
      <c r="AC4" s="1244"/>
      <c r="AD4" s="1245"/>
      <c r="AE4" s="1245"/>
      <c r="AF4" s="1343"/>
      <c r="AG4" s="1311"/>
      <c r="AH4" s="1311"/>
      <c r="AJ4" s="106"/>
      <c r="AK4" s="1314"/>
      <c r="AL4" s="1317"/>
      <c r="AM4" s="1317"/>
      <c r="AN4" s="1317"/>
      <c r="AO4" s="1317"/>
      <c r="AP4" s="1323"/>
      <c r="AQ4" s="244"/>
      <c r="AR4" s="107"/>
      <c r="AS4" s="1320"/>
      <c r="AT4" s="1212"/>
      <c r="AU4" s="1212"/>
      <c r="AV4" s="1212"/>
      <c r="AW4" s="1212"/>
      <c r="AX4" s="1227"/>
      <c r="AY4" s="1230"/>
      <c r="AZ4" s="1222" t="s">
        <v>386</v>
      </c>
      <c r="BA4" s="1224" t="s">
        <v>387</v>
      </c>
      <c r="BD4" s="424"/>
      <c r="BE4" s="424"/>
      <c r="BF4" s="424"/>
    </row>
    <row r="5" spans="1:58" s="114" customFormat="1" ht="15" customHeight="1">
      <c r="A5" s="108"/>
      <c r="B5" s="1277"/>
      <c r="C5" s="1278"/>
      <c r="D5" s="109" t="s">
        <v>377</v>
      </c>
      <c r="E5" s="110" t="s">
        <v>378</v>
      </c>
      <c r="F5" s="111" t="s">
        <v>379</v>
      </c>
      <c r="G5" s="109" t="s">
        <v>239</v>
      </c>
      <c r="H5" s="110" t="s">
        <v>240</v>
      </c>
      <c r="I5" s="112" t="s">
        <v>241</v>
      </c>
      <c r="J5" s="109" t="s">
        <v>239</v>
      </c>
      <c r="K5" s="110" t="s">
        <v>240</v>
      </c>
      <c r="L5" s="112" t="s">
        <v>241</v>
      </c>
      <c r="M5" s="109" t="s">
        <v>239</v>
      </c>
      <c r="N5" s="110" t="s">
        <v>240</v>
      </c>
      <c r="O5" s="112" t="s">
        <v>241</v>
      </c>
      <c r="P5" s="109" t="s">
        <v>239</v>
      </c>
      <c r="Q5" s="110" t="s">
        <v>240</v>
      </c>
      <c r="R5" s="112" t="s">
        <v>241</v>
      </c>
      <c r="S5" s="109" t="s">
        <v>239</v>
      </c>
      <c r="T5" s="110" t="s">
        <v>240</v>
      </c>
      <c r="U5" s="113" t="s">
        <v>241</v>
      </c>
      <c r="V5" s="232" t="s">
        <v>239</v>
      </c>
      <c r="W5" s="233" t="s">
        <v>240</v>
      </c>
      <c r="X5" s="112" t="s">
        <v>241</v>
      </c>
      <c r="Y5" s="109" t="s">
        <v>239</v>
      </c>
      <c r="Z5" s="110" t="s">
        <v>240</v>
      </c>
      <c r="AA5" s="111" t="s">
        <v>241</v>
      </c>
      <c r="AB5" s="1309"/>
      <c r="AC5" s="1246"/>
      <c r="AD5" s="1247"/>
      <c r="AE5" s="1247"/>
      <c r="AF5" s="1344"/>
      <c r="AG5" s="1312"/>
      <c r="AH5" s="1312"/>
      <c r="AJ5" s="115"/>
      <c r="AK5" s="1315"/>
      <c r="AL5" s="1318"/>
      <c r="AM5" s="1318"/>
      <c r="AN5" s="1318"/>
      <c r="AO5" s="1318"/>
      <c r="AP5" s="1324"/>
      <c r="AQ5" s="245"/>
      <c r="AR5" s="116"/>
      <c r="AS5" s="1321"/>
      <c r="AT5" s="1213"/>
      <c r="AU5" s="1213"/>
      <c r="AV5" s="1213"/>
      <c r="AW5" s="1213"/>
      <c r="AX5" s="1228"/>
      <c r="AY5" s="1231"/>
      <c r="AZ5" s="1223"/>
      <c r="BA5" s="1225"/>
      <c r="BD5" s="425"/>
      <c r="BE5" s="425"/>
      <c r="BF5" s="425"/>
    </row>
    <row r="6" spans="1:58" s="97" customFormat="1" ht="15" customHeight="1">
      <c r="A6" s="96"/>
      <c r="B6" s="1203" t="s">
        <v>243</v>
      </c>
      <c r="C6" s="117">
        <v>1</v>
      </c>
      <c r="D6" s="118">
        <v>253</v>
      </c>
      <c r="E6" s="119">
        <v>325</v>
      </c>
      <c r="F6" s="120">
        <v>578</v>
      </c>
      <c r="G6" s="118"/>
      <c r="H6" s="119"/>
      <c r="I6" s="132">
        <f aca="true" t="shared" si="0" ref="I6:I71">SUM(G6:H6)</f>
        <v>0</v>
      </c>
      <c r="J6" s="118">
        <v>6</v>
      </c>
      <c r="K6" s="119">
        <v>6</v>
      </c>
      <c r="L6" s="132">
        <f aca="true" t="shared" si="1" ref="L6:L71">SUM(J6:K6)</f>
        <v>12</v>
      </c>
      <c r="M6" s="118"/>
      <c r="N6" s="119"/>
      <c r="O6" s="132">
        <f aca="true" t="shared" si="2" ref="O6:O71">SUM(M6:N6)</f>
        <v>0</v>
      </c>
      <c r="P6" s="118">
        <v>4</v>
      </c>
      <c r="Q6" s="119">
        <v>3</v>
      </c>
      <c r="R6" s="121">
        <f>SUM(L6:Q6)</f>
        <v>19</v>
      </c>
      <c r="S6" s="118"/>
      <c r="T6" s="119">
        <v>1</v>
      </c>
      <c r="U6" s="121">
        <f>SUM(O6:T6)</f>
        <v>27</v>
      </c>
      <c r="V6" s="72">
        <v>-2</v>
      </c>
      <c r="W6" s="73">
        <v>-3</v>
      </c>
      <c r="X6" s="132">
        <f aca="true" t="shared" si="3" ref="X6:X71">SUM(V6:W6)</f>
        <v>-5</v>
      </c>
      <c r="Y6" s="118">
        <f aca="true" t="shared" si="4" ref="Y6:Y70">D6+G6+J6+M6-P6+S6+V6</f>
        <v>253</v>
      </c>
      <c r="Z6" s="119">
        <f aca="true" t="shared" si="5" ref="Z6:Z70">E6+H6+K6+N6-Q6+T6+W6</f>
        <v>326</v>
      </c>
      <c r="AA6" s="120">
        <f aca="true" t="shared" si="6" ref="AA6:AA70">Y6+Z6</f>
        <v>579</v>
      </c>
      <c r="AB6" s="273">
        <f>AA6-F6</f>
        <v>1</v>
      </c>
      <c r="AC6" s="398">
        <v>253</v>
      </c>
      <c r="AD6" s="398">
        <v>326</v>
      </c>
      <c r="AE6" s="399">
        <v>579</v>
      </c>
      <c r="AF6" s="369">
        <f>IF(Y6=AC6,0,1)</f>
        <v>0</v>
      </c>
      <c r="AG6" s="370">
        <f aca="true" t="shared" si="7" ref="AG6:AG70">IF(Z6=AD6,0,1)</f>
        <v>0</v>
      </c>
      <c r="AH6" s="370">
        <f aca="true" t="shared" si="8" ref="AH6:AH70">IF(AA6=AE6,0,1)</f>
        <v>0</v>
      </c>
      <c r="AJ6" s="123" t="s">
        <v>243</v>
      </c>
      <c r="AK6" s="124">
        <f>COUNTIF($AA$6:$AA$62,"&lt;500")</f>
        <v>4</v>
      </c>
      <c r="AL6" s="125">
        <f>COUNTIF($AA$6:$AA$62,"&lt;1000")</f>
        <v>7</v>
      </c>
      <c r="AM6" s="125">
        <f>COUNTIF($AA$6:$AA$62,"&lt;2000")</f>
        <v>15</v>
      </c>
      <c r="AN6" s="125">
        <f>COUNTIF($AA$6:$AA$62,"&lt;3000")</f>
        <v>29</v>
      </c>
      <c r="AO6" s="125">
        <f>COUNTIF($AA$6:$AA$62,"&lt;5000")</f>
        <v>57</v>
      </c>
      <c r="AP6" s="126">
        <f>COUNTIF($AA$6:$AA$62,"&lt;10000")</f>
        <v>57</v>
      </c>
      <c r="AQ6" s="246">
        <f>MAX(AK6:AP6)</f>
        <v>57</v>
      </c>
      <c r="AR6" s="584" t="s">
        <v>243</v>
      </c>
      <c r="AS6" s="27">
        <f>AK6</f>
        <v>4</v>
      </c>
      <c r="AT6" s="28">
        <f>AL6-AK6</f>
        <v>3</v>
      </c>
      <c r="AU6" s="28">
        <f>AM6-AL6</f>
        <v>8</v>
      </c>
      <c r="AV6" s="28">
        <f>AN6-AM6</f>
        <v>14</v>
      </c>
      <c r="AW6" s="28">
        <f>AO6-AN6</f>
        <v>28</v>
      </c>
      <c r="AX6" s="29">
        <f>AP6-AO6</f>
        <v>0</v>
      </c>
      <c r="AY6" s="29">
        <f>SUM(AS6:AX6)</f>
        <v>57</v>
      </c>
      <c r="AZ6" s="588">
        <v>1</v>
      </c>
      <c r="BA6" s="242">
        <f>VLOOKUP(AZ6,$C$6:$AA$61,25)</f>
        <v>579</v>
      </c>
      <c r="BD6" s="423">
        <f>Y6-D6</f>
        <v>0</v>
      </c>
      <c r="BE6" s="423">
        <f>Z6-E6</f>
        <v>1</v>
      </c>
      <c r="BF6" s="423">
        <f>AA6-F6</f>
        <v>1</v>
      </c>
    </row>
    <row r="7" spans="1:58" s="97" customFormat="1" ht="15" customHeight="1">
      <c r="A7" s="96"/>
      <c r="B7" s="1204"/>
      <c r="C7" s="128">
        <v>2</v>
      </c>
      <c r="D7" s="129">
        <v>669</v>
      </c>
      <c r="E7" s="130">
        <v>817</v>
      </c>
      <c r="F7" s="131">
        <v>1486</v>
      </c>
      <c r="G7" s="129"/>
      <c r="H7" s="130"/>
      <c r="I7" s="132">
        <f t="shared" si="0"/>
        <v>0</v>
      </c>
      <c r="J7" s="129">
        <v>14</v>
      </c>
      <c r="K7" s="130">
        <v>14</v>
      </c>
      <c r="L7" s="132">
        <f t="shared" si="1"/>
        <v>28</v>
      </c>
      <c r="M7" s="129"/>
      <c r="N7" s="130"/>
      <c r="O7" s="132">
        <f t="shared" si="2"/>
        <v>0</v>
      </c>
      <c r="P7" s="129">
        <v>14</v>
      </c>
      <c r="Q7" s="130">
        <v>14</v>
      </c>
      <c r="R7" s="132">
        <f aca="true" t="shared" si="9" ref="R7:R71">SUM(P7:Q7)</f>
        <v>28</v>
      </c>
      <c r="S7" s="129"/>
      <c r="T7" s="130"/>
      <c r="U7" s="132">
        <f aca="true" t="shared" si="10" ref="U7:U71">SUM(S7:T7)</f>
        <v>0</v>
      </c>
      <c r="V7" s="74">
        <v>2</v>
      </c>
      <c r="W7" s="75">
        <v>2</v>
      </c>
      <c r="X7" s="132">
        <f t="shared" si="3"/>
        <v>4</v>
      </c>
      <c r="Y7" s="129">
        <f t="shared" si="4"/>
        <v>671</v>
      </c>
      <c r="Z7" s="130">
        <f t="shared" si="5"/>
        <v>819</v>
      </c>
      <c r="AA7" s="131">
        <f t="shared" si="6"/>
        <v>1490</v>
      </c>
      <c r="AB7" s="274">
        <f>$AA7-F7</f>
        <v>4</v>
      </c>
      <c r="AC7" s="400">
        <v>671</v>
      </c>
      <c r="AD7" s="400">
        <v>819</v>
      </c>
      <c r="AE7" s="401">
        <v>1490</v>
      </c>
      <c r="AF7" s="371">
        <f aca="true" t="shared" si="11" ref="AF7:AF71">IF(Y7=AC7,0,1)</f>
        <v>0</v>
      </c>
      <c r="AG7" s="372">
        <f t="shared" si="7"/>
        <v>0</v>
      </c>
      <c r="AH7" s="372">
        <f t="shared" si="8"/>
        <v>0</v>
      </c>
      <c r="AJ7" s="134" t="s">
        <v>288</v>
      </c>
      <c r="AK7" s="135">
        <f>COUNTIF($AA$64:$AA$82,"&lt;500")</f>
        <v>0</v>
      </c>
      <c r="AL7" s="136">
        <f>COUNTIF($AA$64:$AA$82,"&lt;1000")</f>
        <v>0</v>
      </c>
      <c r="AM7" s="136">
        <f>COUNTIF($AA$64:$AA$82,"&lt;2000")</f>
        <v>8</v>
      </c>
      <c r="AN7" s="136">
        <f>COUNTIF($AA$64:$AA$82,"&lt;3000")</f>
        <v>14</v>
      </c>
      <c r="AO7" s="136">
        <f>COUNTIF($AA$64:$AA$82,"&lt;5000")</f>
        <v>19</v>
      </c>
      <c r="AP7" s="137">
        <f>COUNTIF($AA$64:$AA$82,"&lt;10000")</f>
        <v>19</v>
      </c>
      <c r="AQ7" s="246">
        <f aca="true" t="shared" si="12" ref="AQ7:AQ61">MAX(AK7:AP7)</f>
        <v>19</v>
      </c>
      <c r="AR7" s="138" t="s">
        <v>288</v>
      </c>
      <c r="AS7" s="30">
        <f aca="true" t="shared" si="13" ref="AS7:AS59">AK7</f>
        <v>0</v>
      </c>
      <c r="AT7" s="31">
        <f aca="true" t="shared" si="14" ref="AT7:AX51">AL7-AK7</f>
        <v>0</v>
      </c>
      <c r="AU7" s="31">
        <f t="shared" si="14"/>
        <v>8</v>
      </c>
      <c r="AV7" s="31">
        <f t="shared" si="14"/>
        <v>6</v>
      </c>
      <c r="AW7" s="31">
        <f t="shared" si="14"/>
        <v>5</v>
      </c>
      <c r="AX7" s="32">
        <f t="shared" si="14"/>
        <v>0</v>
      </c>
      <c r="AY7" s="32">
        <f aca="true" t="shared" si="15" ref="AY7:AY59">SUM(AS7:AX7)</f>
        <v>19</v>
      </c>
      <c r="AZ7" s="47">
        <v>4</v>
      </c>
      <c r="BA7" s="237">
        <f>VLOOKUP(AZ7,$C$64:$AA$82,25)</f>
        <v>1602</v>
      </c>
      <c r="BD7" s="423">
        <f aca="true" t="shared" si="16" ref="BD7:BD25">Y7-D7</f>
        <v>2</v>
      </c>
      <c r="BE7" s="423">
        <f aca="true" t="shared" si="17" ref="BE7:BE25">Z7-E7</f>
        <v>2</v>
      </c>
      <c r="BF7" s="423">
        <f aca="true" t="shared" si="18" ref="BF7:BF25">AA7-F7</f>
        <v>4</v>
      </c>
    </row>
    <row r="8" spans="1:58" s="97" customFormat="1" ht="15" customHeight="1">
      <c r="A8" s="96"/>
      <c r="B8" s="1204"/>
      <c r="C8" s="128">
        <v>3</v>
      </c>
      <c r="D8" s="129">
        <v>790</v>
      </c>
      <c r="E8" s="130">
        <v>873</v>
      </c>
      <c r="F8" s="131">
        <v>1663</v>
      </c>
      <c r="G8" s="129"/>
      <c r="H8" s="130"/>
      <c r="I8" s="132">
        <f t="shared" si="0"/>
        <v>0</v>
      </c>
      <c r="J8" s="129">
        <v>17</v>
      </c>
      <c r="K8" s="130">
        <v>5</v>
      </c>
      <c r="L8" s="132">
        <f t="shared" si="1"/>
        <v>22</v>
      </c>
      <c r="M8" s="129"/>
      <c r="N8" s="130"/>
      <c r="O8" s="132">
        <f t="shared" si="2"/>
        <v>0</v>
      </c>
      <c r="P8" s="129">
        <v>32</v>
      </c>
      <c r="Q8" s="130">
        <v>16</v>
      </c>
      <c r="R8" s="132">
        <f t="shared" si="9"/>
        <v>48</v>
      </c>
      <c r="S8" s="129">
        <v>1</v>
      </c>
      <c r="T8" s="130">
        <v>1</v>
      </c>
      <c r="U8" s="132">
        <f t="shared" si="10"/>
        <v>2</v>
      </c>
      <c r="V8" s="74">
        <v>-2</v>
      </c>
      <c r="W8" s="75">
        <v>-7</v>
      </c>
      <c r="X8" s="132">
        <f t="shared" si="3"/>
        <v>-9</v>
      </c>
      <c r="Y8" s="129">
        <f t="shared" si="4"/>
        <v>774</v>
      </c>
      <c r="Z8" s="130">
        <f t="shared" si="5"/>
        <v>856</v>
      </c>
      <c r="AA8" s="131">
        <f t="shared" si="6"/>
        <v>1630</v>
      </c>
      <c r="AB8" s="274">
        <f>$AA8-F8</f>
        <v>-33</v>
      </c>
      <c r="AC8" s="400">
        <v>774</v>
      </c>
      <c r="AD8" s="400">
        <v>856</v>
      </c>
      <c r="AE8" s="401">
        <v>1630</v>
      </c>
      <c r="AF8" s="371">
        <f t="shared" si="11"/>
        <v>0</v>
      </c>
      <c r="AG8" s="372">
        <f t="shared" si="7"/>
        <v>0</v>
      </c>
      <c r="AH8" s="372">
        <f t="shared" si="8"/>
        <v>0</v>
      </c>
      <c r="AJ8" s="134" t="s">
        <v>250</v>
      </c>
      <c r="AK8" s="135">
        <f>COUNTIF($AA$84:$AA$101,"&lt;500")</f>
        <v>5</v>
      </c>
      <c r="AL8" s="136">
        <f>COUNTIF($AA$84:$AA$101,"&lt;1000")</f>
        <v>8</v>
      </c>
      <c r="AM8" s="136">
        <f>COUNTIF($AA$84:$AA$101,"&lt;2000")</f>
        <v>15</v>
      </c>
      <c r="AN8" s="136">
        <f>COUNTIF($AA$84:$AA$101,"&lt;3000")</f>
        <v>18</v>
      </c>
      <c r="AO8" s="136">
        <f>COUNTIF($AA$84:$AA$101,"&lt;5000")</f>
        <v>18</v>
      </c>
      <c r="AP8" s="137">
        <f>COUNTIF($AA$84:$AA$101,"&lt;10000")</f>
        <v>18</v>
      </c>
      <c r="AQ8" s="246">
        <f t="shared" si="12"/>
        <v>18</v>
      </c>
      <c r="AR8" s="138" t="s">
        <v>250</v>
      </c>
      <c r="AS8" s="30">
        <f t="shared" si="13"/>
        <v>5</v>
      </c>
      <c r="AT8" s="31">
        <f t="shared" si="14"/>
        <v>3</v>
      </c>
      <c r="AU8" s="31">
        <f t="shared" si="14"/>
        <v>7</v>
      </c>
      <c r="AV8" s="31">
        <f t="shared" si="14"/>
        <v>3</v>
      </c>
      <c r="AW8" s="31">
        <f t="shared" si="14"/>
        <v>0</v>
      </c>
      <c r="AX8" s="32">
        <f t="shared" si="14"/>
        <v>0</v>
      </c>
      <c r="AY8" s="32">
        <f t="shared" si="15"/>
        <v>18</v>
      </c>
      <c r="AZ8" s="47">
        <v>3</v>
      </c>
      <c r="BA8" s="237">
        <f>VLOOKUP(AZ8,$C$84:$AA$101,25)</f>
        <v>1346</v>
      </c>
      <c r="BD8" s="423">
        <f t="shared" si="16"/>
        <v>-16</v>
      </c>
      <c r="BE8" s="423">
        <f t="shared" si="17"/>
        <v>-17</v>
      </c>
      <c r="BF8" s="423">
        <f t="shared" si="18"/>
        <v>-33</v>
      </c>
    </row>
    <row r="9" spans="1:58" s="97" customFormat="1" ht="15" customHeight="1">
      <c r="A9" s="96"/>
      <c r="B9" s="1204"/>
      <c r="C9" s="128">
        <v>4</v>
      </c>
      <c r="D9" s="129">
        <v>910</v>
      </c>
      <c r="E9" s="130">
        <v>1002</v>
      </c>
      <c r="F9" s="131">
        <v>1912</v>
      </c>
      <c r="G9" s="129"/>
      <c r="H9" s="130"/>
      <c r="I9" s="132">
        <f t="shared" si="0"/>
        <v>0</v>
      </c>
      <c r="J9" s="129">
        <v>29</v>
      </c>
      <c r="K9" s="130">
        <v>16</v>
      </c>
      <c r="L9" s="132">
        <f t="shared" si="1"/>
        <v>45</v>
      </c>
      <c r="M9" s="129"/>
      <c r="N9" s="130"/>
      <c r="O9" s="132">
        <f t="shared" si="2"/>
        <v>0</v>
      </c>
      <c r="P9" s="129">
        <v>19</v>
      </c>
      <c r="Q9" s="130">
        <v>22</v>
      </c>
      <c r="R9" s="132">
        <f t="shared" si="9"/>
        <v>41</v>
      </c>
      <c r="S9" s="129">
        <v>1</v>
      </c>
      <c r="T9" s="130"/>
      <c r="U9" s="132">
        <f t="shared" si="10"/>
        <v>1</v>
      </c>
      <c r="V9" s="74">
        <v>-1</v>
      </c>
      <c r="W9" s="75">
        <v>0</v>
      </c>
      <c r="X9" s="132">
        <f t="shared" si="3"/>
        <v>-1</v>
      </c>
      <c r="Y9" s="129">
        <f t="shared" si="4"/>
        <v>920</v>
      </c>
      <c r="Z9" s="130">
        <f t="shared" si="5"/>
        <v>996</v>
      </c>
      <c r="AA9" s="131">
        <f t="shared" si="6"/>
        <v>1916</v>
      </c>
      <c r="AB9" s="274">
        <f aca="true" t="shared" si="19" ref="AB9:AB40">AA9-F9</f>
        <v>4</v>
      </c>
      <c r="AC9" s="400">
        <v>920</v>
      </c>
      <c r="AD9" s="400">
        <v>996</v>
      </c>
      <c r="AE9" s="401">
        <v>1916</v>
      </c>
      <c r="AF9" s="371">
        <f t="shared" si="11"/>
        <v>0</v>
      </c>
      <c r="AG9" s="372">
        <f t="shared" si="7"/>
        <v>0</v>
      </c>
      <c r="AH9" s="372">
        <f t="shared" si="8"/>
        <v>0</v>
      </c>
      <c r="AJ9" s="134" t="s">
        <v>289</v>
      </c>
      <c r="AK9" s="135">
        <f>COUNTIF($AA$103:$AA$120,"&lt;500")</f>
        <v>4</v>
      </c>
      <c r="AL9" s="136">
        <f>COUNTIF($AA$103:$AA$120,"&lt;1000")</f>
        <v>7</v>
      </c>
      <c r="AM9" s="136">
        <f>COUNTIF($AA$103:$AA$120,"&lt;2000")</f>
        <v>12</v>
      </c>
      <c r="AN9" s="136">
        <f>COUNTIF($AA$103:$AA$120,"&lt;3000")</f>
        <v>18</v>
      </c>
      <c r="AO9" s="136">
        <f>COUNTIF($AA$103:$AA$120,"&lt;5000")</f>
        <v>18</v>
      </c>
      <c r="AP9" s="137">
        <f>COUNTIF($AA$103:$AA$120,"&lt;10000")</f>
        <v>18</v>
      </c>
      <c r="AQ9" s="246">
        <f t="shared" si="12"/>
        <v>18</v>
      </c>
      <c r="AR9" s="138" t="s">
        <v>289</v>
      </c>
      <c r="AS9" s="30">
        <f t="shared" si="13"/>
        <v>4</v>
      </c>
      <c r="AT9" s="31">
        <f t="shared" si="14"/>
        <v>3</v>
      </c>
      <c r="AU9" s="31">
        <f t="shared" si="14"/>
        <v>5</v>
      </c>
      <c r="AV9" s="31">
        <f t="shared" si="14"/>
        <v>6</v>
      </c>
      <c r="AW9" s="31">
        <f t="shared" si="14"/>
        <v>0</v>
      </c>
      <c r="AX9" s="32">
        <f t="shared" si="14"/>
        <v>0</v>
      </c>
      <c r="AY9" s="32">
        <f t="shared" si="15"/>
        <v>18</v>
      </c>
      <c r="AZ9" s="47">
        <v>2</v>
      </c>
      <c r="BA9" s="237">
        <f>VLOOKUP(AZ9,$C$103:$AA$120,25)</f>
        <v>2160</v>
      </c>
      <c r="BD9" s="423">
        <f t="shared" si="16"/>
        <v>10</v>
      </c>
      <c r="BE9" s="423">
        <f t="shared" si="17"/>
        <v>-6</v>
      </c>
      <c r="BF9" s="423">
        <f t="shared" si="18"/>
        <v>4</v>
      </c>
    </row>
    <row r="10" spans="1:58" s="97" customFormat="1" ht="15" customHeight="1">
      <c r="A10" s="96"/>
      <c r="B10" s="1204"/>
      <c r="C10" s="128">
        <v>5</v>
      </c>
      <c r="D10" s="129">
        <v>1291</v>
      </c>
      <c r="E10" s="130">
        <v>1435</v>
      </c>
      <c r="F10" s="131">
        <v>2726</v>
      </c>
      <c r="G10" s="129"/>
      <c r="H10" s="130"/>
      <c r="I10" s="132">
        <f t="shared" si="0"/>
        <v>0</v>
      </c>
      <c r="J10" s="129">
        <v>45</v>
      </c>
      <c r="K10" s="130">
        <v>28</v>
      </c>
      <c r="L10" s="132">
        <f t="shared" si="1"/>
        <v>73</v>
      </c>
      <c r="M10" s="129"/>
      <c r="N10" s="130"/>
      <c r="O10" s="132">
        <f t="shared" si="2"/>
        <v>0</v>
      </c>
      <c r="P10" s="129">
        <v>41</v>
      </c>
      <c r="Q10" s="130">
        <v>39</v>
      </c>
      <c r="R10" s="132">
        <f t="shared" si="9"/>
        <v>80</v>
      </c>
      <c r="S10" s="129"/>
      <c r="T10" s="130"/>
      <c r="U10" s="132">
        <f t="shared" si="10"/>
        <v>0</v>
      </c>
      <c r="V10" s="74">
        <v>-9</v>
      </c>
      <c r="W10" s="75">
        <v>-9</v>
      </c>
      <c r="X10" s="132">
        <f t="shared" si="3"/>
        <v>-18</v>
      </c>
      <c r="Y10" s="129">
        <f t="shared" si="4"/>
        <v>1286</v>
      </c>
      <c r="Z10" s="130">
        <f t="shared" si="5"/>
        <v>1415</v>
      </c>
      <c r="AA10" s="131">
        <f t="shared" si="6"/>
        <v>2701</v>
      </c>
      <c r="AB10" s="274">
        <f t="shared" si="19"/>
        <v>-25</v>
      </c>
      <c r="AC10" s="400">
        <v>1286</v>
      </c>
      <c r="AD10" s="400">
        <v>1415</v>
      </c>
      <c r="AE10" s="401">
        <v>2701</v>
      </c>
      <c r="AF10" s="371">
        <f t="shared" si="11"/>
        <v>0</v>
      </c>
      <c r="AG10" s="372">
        <f t="shared" si="7"/>
        <v>0</v>
      </c>
      <c r="AH10" s="372">
        <f t="shared" si="8"/>
        <v>0</v>
      </c>
      <c r="AJ10" s="134" t="s">
        <v>251</v>
      </c>
      <c r="AK10" s="135">
        <f>COUNTIF($AA$122:$AA$143,"&lt;500")</f>
        <v>1</v>
      </c>
      <c r="AL10" s="136">
        <f>COUNTIF($AA$122:$AA$143,"&lt;1000")</f>
        <v>10</v>
      </c>
      <c r="AM10" s="136">
        <f>COUNTIF($AA$122:$AA$143,"&lt;2000")</f>
        <v>20</v>
      </c>
      <c r="AN10" s="136">
        <f>COUNTIF($AA$122:$AA$143,"&lt;3000")</f>
        <v>22</v>
      </c>
      <c r="AO10" s="136">
        <f>COUNTIF($AA$122:$AA$143,"&lt;5000")</f>
        <v>22</v>
      </c>
      <c r="AP10" s="137">
        <f>COUNTIF($AA$122:$AA$143,"&lt;10000")</f>
        <v>22</v>
      </c>
      <c r="AQ10" s="246">
        <f t="shared" si="12"/>
        <v>22</v>
      </c>
      <c r="AR10" s="585" t="s">
        <v>251</v>
      </c>
      <c r="AS10" s="30">
        <f t="shared" si="13"/>
        <v>1</v>
      </c>
      <c r="AT10" s="31">
        <f t="shared" si="14"/>
        <v>9</v>
      </c>
      <c r="AU10" s="31">
        <f t="shared" si="14"/>
        <v>10</v>
      </c>
      <c r="AV10" s="31">
        <f t="shared" si="14"/>
        <v>2</v>
      </c>
      <c r="AW10" s="31">
        <f t="shared" si="14"/>
        <v>0</v>
      </c>
      <c r="AX10" s="32">
        <f t="shared" si="14"/>
        <v>0</v>
      </c>
      <c r="AY10" s="32">
        <f t="shared" si="15"/>
        <v>22</v>
      </c>
      <c r="AZ10" s="589">
        <v>10</v>
      </c>
      <c r="BA10" s="237">
        <f>VLOOKUP(AZ10,$C$122:$AA$143,25)</f>
        <v>2681</v>
      </c>
      <c r="BD10" s="423">
        <f t="shared" si="16"/>
        <v>-5</v>
      </c>
      <c r="BE10" s="423">
        <f t="shared" si="17"/>
        <v>-20</v>
      </c>
      <c r="BF10" s="423">
        <f t="shared" si="18"/>
        <v>-25</v>
      </c>
    </row>
    <row r="11" spans="1:58" s="97" customFormat="1" ht="15" customHeight="1">
      <c r="A11" s="96"/>
      <c r="B11" s="1204"/>
      <c r="C11" s="128">
        <v>6</v>
      </c>
      <c r="D11" s="129">
        <v>1227</v>
      </c>
      <c r="E11" s="130">
        <v>1430</v>
      </c>
      <c r="F11" s="131">
        <v>2657</v>
      </c>
      <c r="G11" s="129"/>
      <c r="H11" s="130"/>
      <c r="I11" s="132">
        <f t="shared" si="0"/>
        <v>0</v>
      </c>
      <c r="J11" s="129">
        <v>32</v>
      </c>
      <c r="K11" s="130">
        <v>14</v>
      </c>
      <c r="L11" s="132">
        <f t="shared" si="1"/>
        <v>46</v>
      </c>
      <c r="M11" s="129"/>
      <c r="N11" s="130"/>
      <c r="O11" s="132">
        <f t="shared" si="2"/>
        <v>0</v>
      </c>
      <c r="P11" s="129">
        <v>20</v>
      </c>
      <c r="Q11" s="130">
        <v>22</v>
      </c>
      <c r="R11" s="132">
        <f t="shared" si="9"/>
        <v>42</v>
      </c>
      <c r="S11" s="129"/>
      <c r="T11" s="130"/>
      <c r="U11" s="132">
        <f t="shared" si="10"/>
        <v>0</v>
      </c>
      <c r="V11" s="74">
        <v>-3</v>
      </c>
      <c r="W11" s="75">
        <v>0</v>
      </c>
      <c r="X11" s="132">
        <f t="shared" si="3"/>
        <v>-3</v>
      </c>
      <c r="Y11" s="129">
        <f t="shared" si="4"/>
        <v>1236</v>
      </c>
      <c r="Z11" s="130">
        <f t="shared" si="5"/>
        <v>1422</v>
      </c>
      <c r="AA11" s="131">
        <f t="shared" si="6"/>
        <v>2658</v>
      </c>
      <c r="AB11" s="274">
        <f t="shared" si="19"/>
        <v>1</v>
      </c>
      <c r="AC11" s="400">
        <v>1236</v>
      </c>
      <c r="AD11" s="400">
        <v>1422</v>
      </c>
      <c r="AE11" s="401">
        <v>2658</v>
      </c>
      <c r="AF11" s="371">
        <f t="shared" si="11"/>
        <v>0</v>
      </c>
      <c r="AG11" s="372">
        <f t="shared" si="7"/>
        <v>0</v>
      </c>
      <c r="AH11" s="372">
        <f t="shared" si="8"/>
        <v>0</v>
      </c>
      <c r="AJ11" s="134" t="s">
        <v>290</v>
      </c>
      <c r="AK11" s="135">
        <f>COUNTIF($AA$145:$AA$179,"&lt;500")</f>
        <v>12</v>
      </c>
      <c r="AL11" s="136">
        <f>COUNTIF($AA$145:$AA$179,"&lt;1000")</f>
        <v>26</v>
      </c>
      <c r="AM11" s="136">
        <f>COUNTIF($AA$145:$AA$179,"&lt;2000")</f>
        <v>35</v>
      </c>
      <c r="AN11" s="136">
        <f>COUNTIF($AA$145:$AA$179,"&lt;3000")</f>
        <v>35</v>
      </c>
      <c r="AO11" s="136">
        <f>COUNTIF($AA$145:$AA$179,"&lt;5000")</f>
        <v>35</v>
      </c>
      <c r="AP11" s="137">
        <f>COUNTIF($AA$145:$AA$179,"&lt;10000")</f>
        <v>35</v>
      </c>
      <c r="AQ11" s="246">
        <f t="shared" si="12"/>
        <v>35</v>
      </c>
      <c r="AR11" s="585" t="s">
        <v>290</v>
      </c>
      <c r="AS11" s="30">
        <f t="shared" si="13"/>
        <v>12</v>
      </c>
      <c r="AT11" s="31">
        <f t="shared" si="14"/>
        <v>14</v>
      </c>
      <c r="AU11" s="31">
        <f t="shared" si="14"/>
        <v>9</v>
      </c>
      <c r="AV11" s="31">
        <f t="shared" si="14"/>
        <v>0</v>
      </c>
      <c r="AW11" s="31">
        <f t="shared" si="14"/>
        <v>0</v>
      </c>
      <c r="AX11" s="32">
        <f t="shared" si="14"/>
        <v>0</v>
      </c>
      <c r="AY11" s="32">
        <f t="shared" si="15"/>
        <v>35</v>
      </c>
      <c r="AZ11" s="589">
        <v>11</v>
      </c>
      <c r="BA11" s="237">
        <f>VLOOKUP(AZ11,$C$145:$AA$179,25)</f>
        <v>1632</v>
      </c>
      <c r="BD11" s="423">
        <f t="shared" si="16"/>
        <v>9</v>
      </c>
      <c r="BE11" s="423">
        <f t="shared" si="17"/>
        <v>-8</v>
      </c>
      <c r="BF11" s="423">
        <f t="shared" si="18"/>
        <v>1</v>
      </c>
    </row>
    <row r="12" spans="1:58" s="97" customFormat="1" ht="15" customHeight="1">
      <c r="A12" s="96"/>
      <c r="B12" s="1204"/>
      <c r="C12" s="128">
        <v>7</v>
      </c>
      <c r="D12" s="129">
        <v>841</v>
      </c>
      <c r="E12" s="130">
        <v>1013</v>
      </c>
      <c r="F12" s="131">
        <v>1854</v>
      </c>
      <c r="G12" s="129"/>
      <c r="H12" s="130"/>
      <c r="I12" s="132">
        <f t="shared" si="0"/>
        <v>0</v>
      </c>
      <c r="J12" s="129">
        <v>33</v>
      </c>
      <c r="K12" s="130">
        <v>20</v>
      </c>
      <c r="L12" s="132">
        <f t="shared" si="1"/>
        <v>53</v>
      </c>
      <c r="M12" s="129"/>
      <c r="N12" s="130"/>
      <c r="O12" s="132">
        <f t="shared" si="2"/>
        <v>0</v>
      </c>
      <c r="P12" s="129">
        <v>28</v>
      </c>
      <c r="Q12" s="130">
        <v>27</v>
      </c>
      <c r="R12" s="132">
        <f t="shared" si="9"/>
        <v>55</v>
      </c>
      <c r="S12" s="129">
        <v>1</v>
      </c>
      <c r="T12" s="130"/>
      <c r="U12" s="132">
        <f t="shared" si="10"/>
        <v>1</v>
      </c>
      <c r="V12" s="74">
        <v>3</v>
      </c>
      <c r="W12" s="75">
        <v>0</v>
      </c>
      <c r="X12" s="132">
        <f t="shared" si="3"/>
        <v>3</v>
      </c>
      <c r="Y12" s="129">
        <f t="shared" si="4"/>
        <v>850</v>
      </c>
      <c r="Z12" s="130">
        <f t="shared" si="5"/>
        <v>1006</v>
      </c>
      <c r="AA12" s="131">
        <f t="shared" si="6"/>
        <v>1856</v>
      </c>
      <c r="AB12" s="274">
        <f t="shared" si="19"/>
        <v>2</v>
      </c>
      <c r="AC12" s="400">
        <v>850</v>
      </c>
      <c r="AD12" s="400">
        <v>1006</v>
      </c>
      <c r="AE12" s="401">
        <v>1856</v>
      </c>
      <c r="AF12" s="371">
        <f t="shared" si="11"/>
        <v>0</v>
      </c>
      <c r="AG12" s="372">
        <f t="shared" si="7"/>
        <v>0</v>
      </c>
      <c r="AH12" s="372">
        <f t="shared" si="8"/>
        <v>0</v>
      </c>
      <c r="AJ12" s="139" t="s">
        <v>277</v>
      </c>
      <c r="AK12" s="140">
        <f>COUNTIF($AA$181:$AA$202,"&lt;500")</f>
        <v>4</v>
      </c>
      <c r="AL12" s="141">
        <f>COUNTIF($AA$181:$AA$202,"&lt;1000")</f>
        <v>10</v>
      </c>
      <c r="AM12" s="141">
        <f>COUNTIF($AA$181:$AA$202,"&lt;2000")</f>
        <v>20</v>
      </c>
      <c r="AN12" s="141">
        <f>COUNTIF($AA$181:$AA$202,"&lt;3000")</f>
        <v>21</v>
      </c>
      <c r="AO12" s="141">
        <f>COUNTIF($AA$181:$AA$202,"&lt;5000")</f>
        <v>22</v>
      </c>
      <c r="AP12" s="142">
        <f>COUNTIF($AA$181:$AA$202,"&lt;10000")</f>
        <v>22</v>
      </c>
      <c r="AQ12" s="246">
        <f t="shared" si="12"/>
        <v>22</v>
      </c>
      <c r="AR12" s="143" t="s">
        <v>277</v>
      </c>
      <c r="AS12" s="40">
        <f t="shared" si="13"/>
        <v>4</v>
      </c>
      <c r="AT12" s="41">
        <f t="shared" si="14"/>
        <v>6</v>
      </c>
      <c r="AU12" s="41">
        <f t="shared" si="14"/>
        <v>10</v>
      </c>
      <c r="AV12" s="41">
        <f t="shared" si="14"/>
        <v>1</v>
      </c>
      <c r="AW12" s="41">
        <f t="shared" si="14"/>
        <v>1</v>
      </c>
      <c r="AX12" s="42">
        <f t="shared" si="14"/>
        <v>0</v>
      </c>
      <c r="AY12" s="42">
        <f t="shared" si="15"/>
        <v>22</v>
      </c>
      <c r="AZ12" s="144">
        <v>2</v>
      </c>
      <c r="BA12" s="238">
        <f>VLOOKUP(AZ12,$C$181:$AA$202,25)</f>
        <v>1232</v>
      </c>
      <c r="BD12" s="423">
        <f t="shared" si="16"/>
        <v>9</v>
      </c>
      <c r="BE12" s="423">
        <f t="shared" si="17"/>
        <v>-7</v>
      </c>
      <c r="BF12" s="423">
        <f t="shared" si="18"/>
        <v>2</v>
      </c>
    </row>
    <row r="13" spans="1:58" s="97" customFormat="1" ht="15" customHeight="1">
      <c r="A13" s="96"/>
      <c r="B13" s="1204"/>
      <c r="C13" s="128">
        <v>8</v>
      </c>
      <c r="D13" s="129">
        <v>1745</v>
      </c>
      <c r="E13" s="130">
        <v>1881</v>
      </c>
      <c r="F13" s="131">
        <v>3626</v>
      </c>
      <c r="G13" s="129"/>
      <c r="H13" s="130"/>
      <c r="I13" s="132">
        <f t="shared" si="0"/>
        <v>0</v>
      </c>
      <c r="J13" s="129">
        <v>41</v>
      </c>
      <c r="K13" s="130">
        <v>26</v>
      </c>
      <c r="L13" s="132">
        <f t="shared" si="1"/>
        <v>67</v>
      </c>
      <c r="M13" s="129"/>
      <c r="N13" s="130"/>
      <c r="O13" s="132">
        <f t="shared" si="2"/>
        <v>0</v>
      </c>
      <c r="P13" s="129">
        <v>65</v>
      </c>
      <c r="Q13" s="130">
        <v>42</v>
      </c>
      <c r="R13" s="132">
        <f t="shared" si="9"/>
        <v>107</v>
      </c>
      <c r="S13" s="129"/>
      <c r="T13" s="130"/>
      <c r="U13" s="132">
        <f t="shared" si="10"/>
        <v>0</v>
      </c>
      <c r="V13" s="74">
        <v>0</v>
      </c>
      <c r="W13" s="75">
        <v>3</v>
      </c>
      <c r="X13" s="132">
        <f t="shared" si="3"/>
        <v>3</v>
      </c>
      <c r="Y13" s="129">
        <f t="shared" si="4"/>
        <v>1721</v>
      </c>
      <c r="Z13" s="130">
        <f t="shared" si="5"/>
        <v>1868</v>
      </c>
      <c r="AA13" s="131">
        <f t="shared" si="6"/>
        <v>3589</v>
      </c>
      <c r="AB13" s="274">
        <f t="shared" si="19"/>
        <v>-37</v>
      </c>
      <c r="AC13" s="400">
        <v>1721</v>
      </c>
      <c r="AD13" s="400">
        <v>1868</v>
      </c>
      <c r="AE13" s="401">
        <v>3589</v>
      </c>
      <c r="AF13" s="371">
        <f t="shared" si="11"/>
        <v>0</v>
      </c>
      <c r="AG13" s="372">
        <f t="shared" si="7"/>
        <v>0</v>
      </c>
      <c r="AH13" s="372">
        <f t="shared" si="8"/>
        <v>0</v>
      </c>
      <c r="AJ13" s="139" t="s">
        <v>388</v>
      </c>
      <c r="AK13" s="140">
        <f>COUNTIF($AA$204:$AA$247,"&lt;500")</f>
        <v>4</v>
      </c>
      <c r="AL13" s="141">
        <f>COUNTIF($AA$204:$AA$247,"&lt;1000")</f>
        <v>17</v>
      </c>
      <c r="AM13" s="141">
        <f>COUNTIF($AA$204:$AA$247,"&lt;2000")</f>
        <v>39</v>
      </c>
      <c r="AN13" s="141">
        <f>COUNTIF($AA$204:$AA$247,"&lt;3000")</f>
        <v>42</v>
      </c>
      <c r="AO13" s="141">
        <f>COUNTIF($AA$204:$AA$247,"&lt;5000")</f>
        <v>44</v>
      </c>
      <c r="AP13" s="142">
        <f>COUNTIF($AA$204:$AA$247,"&lt;10000")</f>
        <v>44</v>
      </c>
      <c r="AQ13" s="246">
        <f>MAX(AK13:AP13)</f>
        <v>44</v>
      </c>
      <c r="AR13" s="143" t="str">
        <f>AJ13</f>
        <v>南ｱﾙﾌﾟｽ市</v>
      </c>
      <c r="AS13" s="40">
        <f>AK13</f>
        <v>4</v>
      </c>
      <c r="AT13" s="41">
        <f>AL13-AK13</f>
        <v>13</v>
      </c>
      <c r="AU13" s="41">
        <f>AM13-AL13</f>
        <v>22</v>
      </c>
      <c r="AV13" s="41">
        <f>AN13-AM13</f>
        <v>3</v>
      </c>
      <c r="AW13" s="41">
        <f>AO13-AN13</f>
        <v>2</v>
      </c>
      <c r="AX13" s="42">
        <f>AP13-AO13</f>
        <v>0</v>
      </c>
      <c r="AY13" s="42">
        <f>SUM(AS13:AX13)</f>
        <v>44</v>
      </c>
      <c r="AZ13" s="144">
        <v>27</v>
      </c>
      <c r="BA13" s="238">
        <f>VLOOKUP(AZ13,$C$204:$AA$247,25)</f>
        <v>1213</v>
      </c>
      <c r="BD13" s="423">
        <f t="shared" si="16"/>
        <v>-24</v>
      </c>
      <c r="BE13" s="423">
        <f t="shared" si="17"/>
        <v>-13</v>
      </c>
      <c r="BF13" s="423">
        <f t="shared" si="18"/>
        <v>-37</v>
      </c>
    </row>
    <row r="14" spans="1:58" s="97" customFormat="1" ht="15" customHeight="1">
      <c r="A14" s="96"/>
      <c r="B14" s="1204"/>
      <c r="C14" s="128">
        <v>9</v>
      </c>
      <c r="D14" s="129">
        <v>1245</v>
      </c>
      <c r="E14" s="130">
        <v>1467</v>
      </c>
      <c r="F14" s="131">
        <v>2712</v>
      </c>
      <c r="G14" s="129"/>
      <c r="H14" s="130"/>
      <c r="I14" s="132">
        <f t="shared" si="0"/>
        <v>0</v>
      </c>
      <c r="J14" s="129">
        <v>19</v>
      </c>
      <c r="K14" s="130">
        <v>12</v>
      </c>
      <c r="L14" s="132">
        <f t="shared" si="1"/>
        <v>31</v>
      </c>
      <c r="M14" s="129"/>
      <c r="N14" s="130"/>
      <c r="O14" s="132">
        <f t="shared" si="2"/>
        <v>0</v>
      </c>
      <c r="P14" s="129">
        <v>28</v>
      </c>
      <c r="Q14" s="130">
        <v>18</v>
      </c>
      <c r="R14" s="132">
        <f t="shared" si="9"/>
        <v>46</v>
      </c>
      <c r="S14" s="129"/>
      <c r="T14" s="130"/>
      <c r="U14" s="132">
        <f t="shared" si="10"/>
        <v>0</v>
      </c>
      <c r="V14" s="74">
        <v>-1</v>
      </c>
      <c r="W14" s="75">
        <v>-2</v>
      </c>
      <c r="X14" s="132">
        <f t="shared" si="3"/>
        <v>-3</v>
      </c>
      <c r="Y14" s="129">
        <f t="shared" si="4"/>
        <v>1235</v>
      </c>
      <c r="Z14" s="130">
        <f t="shared" si="5"/>
        <v>1459</v>
      </c>
      <c r="AA14" s="131">
        <f t="shared" si="6"/>
        <v>2694</v>
      </c>
      <c r="AB14" s="274">
        <f t="shared" si="19"/>
        <v>-18</v>
      </c>
      <c r="AC14" s="400">
        <v>1235</v>
      </c>
      <c r="AD14" s="400">
        <v>1459</v>
      </c>
      <c r="AE14" s="401">
        <v>2694</v>
      </c>
      <c r="AF14" s="371">
        <f t="shared" si="11"/>
        <v>0</v>
      </c>
      <c r="AG14" s="372">
        <f t="shared" si="7"/>
        <v>0</v>
      </c>
      <c r="AH14" s="372">
        <f t="shared" si="8"/>
        <v>0</v>
      </c>
      <c r="AJ14" s="145" t="s">
        <v>347</v>
      </c>
      <c r="AK14" s="146">
        <f aca="true" t="shared" si="20" ref="AK14:AP14">SUM(AK6:AK13)</f>
        <v>34</v>
      </c>
      <c r="AL14" s="147">
        <f t="shared" si="20"/>
        <v>85</v>
      </c>
      <c r="AM14" s="147">
        <f t="shared" si="20"/>
        <v>164</v>
      </c>
      <c r="AN14" s="147">
        <f t="shared" si="20"/>
        <v>199</v>
      </c>
      <c r="AO14" s="147">
        <f t="shared" si="20"/>
        <v>235</v>
      </c>
      <c r="AP14" s="148">
        <f t="shared" si="20"/>
        <v>235</v>
      </c>
      <c r="AQ14" s="246">
        <f t="shared" si="12"/>
        <v>235</v>
      </c>
      <c r="AR14" s="149" t="s">
        <v>347</v>
      </c>
      <c r="AS14" s="43">
        <f aca="true" t="shared" si="21" ref="AS14:AX14">SUM(AS6:AS13)</f>
        <v>34</v>
      </c>
      <c r="AT14" s="44">
        <f t="shared" si="21"/>
        <v>51</v>
      </c>
      <c r="AU14" s="44">
        <f t="shared" si="21"/>
        <v>79</v>
      </c>
      <c r="AV14" s="44">
        <f t="shared" si="21"/>
        <v>35</v>
      </c>
      <c r="AW14" s="44">
        <f t="shared" si="21"/>
        <v>36</v>
      </c>
      <c r="AX14" s="45">
        <f t="shared" si="21"/>
        <v>0</v>
      </c>
      <c r="AY14" s="45">
        <f>SUM(AY6:AY13)</f>
        <v>235</v>
      </c>
      <c r="AZ14" s="48"/>
      <c r="BA14" s="239"/>
      <c r="BD14" s="423">
        <f t="shared" si="16"/>
        <v>-10</v>
      </c>
      <c r="BE14" s="423">
        <f t="shared" si="17"/>
        <v>-8</v>
      </c>
      <c r="BF14" s="423">
        <f t="shared" si="18"/>
        <v>-18</v>
      </c>
    </row>
    <row r="15" spans="1:58" s="97" customFormat="1" ht="15" customHeight="1">
      <c r="A15" s="96"/>
      <c r="B15" s="1204"/>
      <c r="C15" s="150">
        <v>10</v>
      </c>
      <c r="D15" s="151">
        <v>1886</v>
      </c>
      <c r="E15" s="152">
        <v>2085</v>
      </c>
      <c r="F15" s="153">
        <v>3971</v>
      </c>
      <c r="G15" s="151"/>
      <c r="H15" s="152"/>
      <c r="I15" s="154">
        <f t="shared" si="0"/>
        <v>0</v>
      </c>
      <c r="J15" s="151">
        <v>37</v>
      </c>
      <c r="K15" s="152">
        <v>18</v>
      </c>
      <c r="L15" s="154">
        <f t="shared" si="1"/>
        <v>55</v>
      </c>
      <c r="M15" s="151"/>
      <c r="N15" s="152"/>
      <c r="O15" s="154">
        <f t="shared" si="2"/>
        <v>0</v>
      </c>
      <c r="P15" s="151">
        <v>47</v>
      </c>
      <c r="Q15" s="152">
        <v>34</v>
      </c>
      <c r="R15" s="154">
        <f t="shared" si="9"/>
        <v>81</v>
      </c>
      <c r="S15" s="151">
        <v>2</v>
      </c>
      <c r="T15" s="152"/>
      <c r="U15" s="154">
        <f t="shared" si="10"/>
        <v>2</v>
      </c>
      <c r="V15" s="76">
        <v>7</v>
      </c>
      <c r="W15" s="77">
        <v>-2</v>
      </c>
      <c r="X15" s="154">
        <f t="shared" si="3"/>
        <v>5</v>
      </c>
      <c r="Y15" s="151">
        <f t="shared" si="4"/>
        <v>1885</v>
      </c>
      <c r="Z15" s="152">
        <f t="shared" si="5"/>
        <v>2067</v>
      </c>
      <c r="AA15" s="153">
        <f t="shared" si="6"/>
        <v>3952</v>
      </c>
      <c r="AB15" s="275">
        <f t="shared" si="19"/>
        <v>-19</v>
      </c>
      <c r="AC15" s="402">
        <v>1885</v>
      </c>
      <c r="AD15" s="402">
        <v>2067</v>
      </c>
      <c r="AE15" s="403">
        <v>3952</v>
      </c>
      <c r="AF15" s="373">
        <f t="shared" si="11"/>
        <v>0</v>
      </c>
      <c r="AG15" s="374">
        <f t="shared" si="7"/>
        <v>0</v>
      </c>
      <c r="AH15" s="374">
        <f t="shared" si="8"/>
        <v>0</v>
      </c>
      <c r="AJ15" s="156" t="s">
        <v>252</v>
      </c>
      <c r="AK15" s="157">
        <f>COUNTIF($AA$250:$AA$254,"&lt;500")</f>
        <v>0</v>
      </c>
      <c r="AL15" s="158">
        <f>COUNTIF($AA$250:$AA$254,"&lt;1000")</f>
        <v>2</v>
      </c>
      <c r="AM15" s="158">
        <f>COUNTIF($AA$250:$AA$254,"&lt;2000")</f>
        <v>5</v>
      </c>
      <c r="AN15" s="158">
        <f>COUNTIF($AA$250:$AA$254,"&lt;3000")</f>
        <v>5</v>
      </c>
      <c r="AO15" s="158">
        <f>COUNTIF($AA$250:$AA$254,"&lt;5000")</f>
        <v>5</v>
      </c>
      <c r="AP15" s="159">
        <f>COUNTIF($AA$250:$AA$254,"&lt;10000")</f>
        <v>5</v>
      </c>
      <c r="AQ15" s="246">
        <f t="shared" si="12"/>
        <v>5</v>
      </c>
      <c r="AR15" s="160" t="s">
        <v>252</v>
      </c>
      <c r="AS15" s="33">
        <f t="shared" si="13"/>
        <v>0</v>
      </c>
      <c r="AT15" s="34">
        <f t="shared" si="14"/>
        <v>2</v>
      </c>
      <c r="AU15" s="34">
        <f t="shared" si="14"/>
        <v>3</v>
      </c>
      <c r="AV15" s="34">
        <f t="shared" si="14"/>
        <v>0</v>
      </c>
      <c r="AW15" s="34">
        <f t="shared" si="14"/>
        <v>0</v>
      </c>
      <c r="AX15" s="35">
        <f t="shared" si="14"/>
        <v>0</v>
      </c>
      <c r="AY15" s="35">
        <f t="shared" si="15"/>
        <v>5</v>
      </c>
      <c r="AZ15" s="49">
        <v>3</v>
      </c>
      <c r="BA15" s="240" t="e">
        <f>VLOOKUP(AZ15,$C$250:$AA$254,25)</f>
        <v>#N/A</v>
      </c>
      <c r="BD15" s="423">
        <f t="shared" si="16"/>
        <v>-1</v>
      </c>
      <c r="BE15" s="423">
        <f t="shared" si="17"/>
        <v>-18</v>
      </c>
      <c r="BF15" s="423">
        <f t="shared" si="18"/>
        <v>-19</v>
      </c>
    </row>
    <row r="16" spans="1:58" s="97" customFormat="1" ht="15" customHeight="1">
      <c r="A16" s="96"/>
      <c r="B16" s="1204"/>
      <c r="C16" s="161">
        <v>11</v>
      </c>
      <c r="D16" s="162">
        <v>1291</v>
      </c>
      <c r="E16" s="163">
        <v>1497</v>
      </c>
      <c r="F16" s="164">
        <v>2788</v>
      </c>
      <c r="G16" s="162"/>
      <c r="H16" s="163"/>
      <c r="I16" s="165">
        <f t="shared" si="0"/>
        <v>0</v>
      </c>
      <c r="J16" s="162">
        <v>16</v>
      </c>
      <c r="K16" s="163">
        <v>11</v>
      </c>
      <c r="L16" s="165">
        <f t="shared" si="1"/>
        <v>27</v>
      </c>
      <c r="M16" s="162"/>
      <c r="N16" s="163"/>
      <c r="O16" s="165">
        <f t="shared" si="2"/>
        <v>0</v>
      </c>
      <c r="P16" s="162">
        <v>16</v>
      </c>
      <c r="Q16" s="163">
        <v>17</v>
      </c>
      <c r="R16" s="165">
        <f t="shared" si="9"/>
        <v>33</v>
      </c>
      <c r="S16" s="162">
        <v>1</v>
      </c>
      <c r="T16" s="163"/>
      <c r="U16" s="165">
        <f t="shared" si="10"/>
        <v>1</v>
      </c>
      <c r="V16" s="234">
        <v>-1</v>
      </c>
      <c r="W16" s="235">
        <v>-3</v>
      </c>
      <c r="X16" s="165">
        <f t="shared" si="3"/>
        <v>-4</v>
      </c>
      <c r="Y16" s="162">
        <f t="shared" si="4"/>
        <v>1291</v>
      </c>
      <c r="Z16" s="163">
        <f t="shared" si="5"/>
        <v>1488</v>
      </c>
      <c r="AA16" s="164">
        <f t="shared" si="6"/>
        <v>2779</v>
      </c>
      <c r="AB16" s="276">
        <f t="shared" si="19"/>
        <v>-9</v>
      </c>
      <c r="AC16" s="404">
        <v>1291</v>
      </c>
      <c r="AD16" s="404">
        <v>1488</v>
      </c>
      <c r="AE16" s="405">
        <v>2779</v>
      </c>
      <c r="AF16" s="375">
        <f t="shared" si="11"/>
        <v>0</v>
      </c>
      <c r="AG16" s="376">
        <f t="shared" si="7"/>
        <v>0</v>
      </c>
      <c r="AH16" s="376">
        <f t="shared" si="8"/>
        <v>0</v>
      </c>
      <c r="AJ16" s="134" t="s">
        <v>253</v>
      </c>
      <c r="AK16" s="135">
        <f>COUNTIF($AA$256:$AA$266,"&lt;500")</f>
        <v>6</v>
      </c>
      <c r="AL16" s="136">
        <f>COUNTIF($AA$256:$AA$266,"&lt;1000")</f>
        <v>10</v>
      </c>
      <c r="AM16" s="136">
        <f>COUNTIF($AA$256:$AA$266,"&lt;2000")</f>
        <v>11</v>
      </c>
      <c r="AN16" s="136">
        <f>COUNTIF($AA$256:$AA$266,"&lt;3000")</f>
        <v>11</v>
      </c>
      <c r="AO16" s="136">
        <f>COUNTIF($AA$256:$AA$266,"&lt;5000")</f>
        <v>11</v>
      </c>
      <c r="AP16" s="137">
        <f>COUNTIF($AA$256:$AA$266,"&lt;10000")</f>
        <v>11</v>
      </c>
      <c r="AQ16" s="246">
        <f t="shared" si="12"/>
        <v>11</v>
      </c>
      <c r="AR16" s="138" t="s">
        <v>253</v>
      </c>
      <c r="AS16" s="30">
        <f t="shared" si="13"/>
        <v>6</v>
      </c>
      <c r="AT16" s="31">
        <f t="shared" si="14"/>
        <v>4</v>
      </c>
      <c r="AU16" s="31">
        <f t="shared" si="14"/>
        <v>1</v>
      </c>
      <c r="AV16" s="31">
        <f t="shared" si="14"/>
        <v>0</v>
      </c>
      <c r="AW16" s="31">
        <f t="shared" si="14"/>
        <v>0</v>
      </c>
      <c r="AX16" s="32">
        <f t="shared" si="14"/>
        <v>0</v>
      </c>
      <c r="AY16" s="32">
        <f t="shared" si="15"/>
        <v>11</v>
      </c>
      <c r="AZ16" s="47">
        <v>1</v>
      </c>
      <c r="BA16" s="237">
        <f>VLOOKUP(AZ16,$C$256:$AA$266,25)</f>
        <v>1120</v>
      </c>
      <c r="BD16" s="423">
        <f t="shared" si="16"/>
        <v>0</v>
      </c>
      <c r="BE16" s="423">
        <f t="shared" si="17"/>
        <v>-9</v>
      </c>
      <c r="BF16" s="423">
        <f t="shared" si="18"/>
        <v>-9</v>
      </c>
    </row>
    <row r="17" spans="1:58" s="97" customFormat="1" ht="15" customHeight="1">
      <c r="A17" s="96"/>
      <c r="B17" s="1204"/>
      <c r="C17" s="128">
        <v>12</v>
      </c>
      <c r="D17" s="129">
        <v>796</v>
      </c>
      <c r="E17" s="130">
        <v>899</v>
      </c>
      <c r="F17" s="131">
        <v>1695</v>
      </c>
      <c r="G17" s="129"/>
      <c r="H17" s="130"/>
      <c r="I17" s="132">
        <f t="shared" si="0"/>
        <v>0</v>
      </c>
      <c r="J17" s="129">
        <v>8</v>
      </c>
      <c r="K17" s="130">
        <v>9</v>
      </c>
      <c r="L17" s="132">
        <f t="shared" si="1"/>
        <v>17</v>
      </c>
      <c r="M17" s="129"/>
      <c r="N17" s="130"/>
      <c r="O17" s="132">
        <f t="shared" si="2"/>
        <v>0</v>
      </c>
      <c r="P17" s="129">
        <v>12</v>
      </c>
      <c r="Q17" s="130">
        <v>10</v>
      </c>
      <c r="R17" s="132">
        <f t="shared" si="9"/>
        <v>22</v>
      </c>
      <c r="S17" s="129"/>
      <c r="T17" s="130"/>
      <c r="U17" s="132">
        <f t="shared" si="10"/>
        <v>0</v>
      </c>
      <c r="V17" s="74">
        <v>-3</v>
      </c>
      <c r="W17" s="75">
        <v>-3</v>
      </c>
      <c r="X17" s="132">
        <f t="shared" si="3"/>
        <v>-6</v>
      </c>
      <c r="Y17" s="129">
        <f t="shared" si="4"/>
        <v>789</v>
      </c>
      <c r="Z17" s="130">
        <f t="shared" si="5"/>
        <v>895</v>
      </c>
      <c r="AA17" s="131">
        <f t="shared" si="6"/>
        <v>1684</v>
      </c>
      <c r="AB17" s="274">
        <f t="shared" si="19"/>
        <v>-11</v>
      </c>
      <c r="AC17" s="400">
        <v>789</v>
      </c>
      <c r="AD17" s="400">
        <v>895</v>
      </c>
      <c r="AE17" s="401">
        <v>1684</v>
      </c>
      <c r="AF17" s="371">
        <f t="shared" si="11"/>
        <v>0</v>
      </c>
      <c r="AG17" s="372">
        <f t="shared" si="7"/>
        <v>0</v>
      </c>
      <c r="AH17" s="372">
        <f t="shared" si="8"/>
        <v>0</v>
      </c>
      <c r="AJ17" s="166" t="s">
        <v>254</v>
      </c>
      <c r="AK17" s="135">
        <f>COUNTIF($AA$268:$AA$272,"&lt;500")</f>
        <v>5</v>
      </c>
      <c r="AL17" s="136">
        <f>COUNTIF($AA$268:$AA$272,"&lt;1000")</f>
        <v>5</v>
      </c>
      <c r="AM17" s="136">
        <f>COUNTIF($AA$268:$AA$272,"&lt;2000")</f>
        <v>5</v>
      </c>
      <c r="AN17" s="136">
        <f>COUNTIF($AA$268:$AA$272,"&lt;3000")</f>
        <v>5</v>
      </c>
      <c r="AO17" s="136">
        <f>COUNTIF($AA$268:$AA$272,"&lt;5000")</f>
        <v>5</v>
      </c>
      <c r="AP17" s="137">
        <f>COUNTIF($AA$268:$AA$272,"&lt;10000")</f>
        <v>5</v>
      </c>
      <c r="AQ17" s="246">
        <f t="shared" si="12"/>
        <v>5</v>
      </c>
      <c r="AR17" s="167" t="s">
        <v>254</v>
      </c>
      <c r="AS17" s="30">
        <f t="shared" si="13"/>
        <v>5</v>
      </c>
      <c r="AT17" s="31">
        <f t="shared" si="14"/>
        <v>0</v>
      </c>
      <c r="AU17" s="31">
        <f t="shared" si="14"/>
        <v>0</v>
      </c>
      <c r="AV17" s="31">
        <f t="shared" si="14"/>
        <v>0</v>
      </c>
      <c r="AW17" s="31">
        <f t="shared" si="14"/>
        <v>0</v>
      </c>
      <c r="AX17" s="32">
        <f t="shared" si="14"/>
        <v>0</v>
      </c>
      <c r="AY17" s="32">
        <f t="shared" si="15"/>
        <v>5</v>
      </c>
      <c r="AZ17" s="47">
        <v>3</v>
      </c>
      <c r="BA17" s="237">
        <f>VLOOKUP(AZ17,$C$268:$AA$272,25)</f>
        <v>276</v>
      </c>
      <c r="BD17" s="423">
        <f t="shared" si="16"/>
        <v>-7</v>
      </c>
      <c r="BE17" s="423">
        <f t="shared" si="17"/>
        <v>-4</v>
      </c>
      <c r="BF17" s="423">
        <f t="shared" si="18"/>
        <v>-11</v>
      </c>
    </row>
    <row r="18" spans="1:58" s="97" customFormat="1" ht="15" customHeight="1">
      <c r="A18" s="96"/>
      <c r="B18" s="1204"/>
      <c r="C18" s="128">
        <v>13</v>
      </c>
      <c r="D18" s="129">
        <v>1641</v>
      </c>
      <c r="E18" s="130">
        <v>1877</v>
      </c>
      <c r="F18" s="131">
        <v>3518</v>
      </c>
      <c r="G18" s="129"/>
      <c r="H18" s="130"/>
      <c r="I18" s="132">
        <f t="shared" si="0"/>
        <v>0</v>
      </c>
      <c r="J18" s="129">
        <v>34</v>
      </c>
      <c r="K18" s="130">
        <v>19</v>
      </c>
      <c r="L18" s="132">
        <f t="shared" si="1"/>
        <v>53</v>
      </c>
      <c r="M18" s="129"/>
      <c r="N18" s="130"/>
      <c r="O18" s="132">
        <f t="shared" si="2"/>
        <v>0</v>
      </c>
      <c r="P18" s="129">
        <v>29</v>
      </c>
      <c r="Q18" s="130">
        <v>19</v>
      </c>
      <c r="R18" s="132">
        <f t="shared" si="9"/>
        <v>48</v>
      </c>
      <c r="S18" s="129"/>
      <c r="T18" s="130"/>
      <c r="U18" s="132">
        <f t="shared" si="10"/>
        <v>0</v>
      </c>
      <c r="V18" s="74">
        <v>-3</v>
      </c>
      <c r="W18" s="75">
        <v>-8</v>
      </c>
      <c r="X18" s="132">
        <f t="shared" si="3"/>
        <v>-11</v>
      </c>
      <c r="Y18" s="129">
        <f t="shared" si="4"/>
        <v>1643</v>
      </c>
      <c r="Z18" s="130">
        <f t="shared" si="5"/>
        <v>1869</v>
      </c>
      <c r="AA18" s="131">
        <f t="shared" si="6"/>
        <v>3512</v>
      </c>
      <c r="AB18" s="274">
        <f t="shared" si="19"/>
        <v>-6</v>
      </c>
      <c r="AC18" s="400">
        <v>1643</v>
      </c>
      <c r="AD18" s="400">
        <v>1869</v>
      </c>
      <c r="AE18" s="401">
        <v>3512</v>
      </c>
      <c r="AF18" s="371">
        <f t="shared" si="11"/>
        <v>0</v>
      </c>
      <c r="AG18" s="372">
        <f t="shared" si="7"/>
        <v>0</v>
      </c>
      <c r="AH18" s="372">
        <f t="shared" si="8"/>
        <v>0</v>
      </c>
      <c r="AJ18" s="134" t="s">
        <v>255</v>
      </c>
      <c r="AK18" s="135">
        <f>COUNTIF($AA$274:$AA$283,"&lt;500")</f>
        <v>2</v>
      </c>
      <c r="AL18" s="136">
        <f>COUNTIF($AA$274:$AA$283,"&lt;1000")</f>
        <v>7</v>
      </c>
      <c r="AM18" s="136">
        <f>COUNTIF($AA$274:$AA$283,"&lt;2000")</f>
        <v>10</v>
      </c>
      <c r="AN18" s="136">
        <f>COUNTIF($AA$274:$AA$283,"&lt;3000")</f>
        <v>10</v>
      </c>
      <c r="AO18" s="136">
        <f>COUNTIF($AA$274:$AA$283,"&lt;5000")</f>
        <v>10</v>
      </c>
      <c r="AP18" s="137">
        <f>COUNTIF($AA$274:$AA$283,"&lt;10000")</f>
        <v>10</v>
      </c>
      <c r="AQ18" s="246">
        <f t="shared" si="12"/>
        <v>10</v>
      </c>
      <c r="AR18" s="138" t="s">
        <v>255</v>
      </c>
      <c r="AS18" s="30">
        <f t="shared" si="13"/>
        <v>2</v>
      </c>
      <c r="AT18" s="31">
        <f t="shared" si="14"/>
        <v>5</v>
      </c>
      <c r="AU18" s="31">
        <f t="shared" si="14"/>
        <v>3</v>
      </c>
      <c r="AV18" s="31">
        <f t="shared" si="14"/>
        <v>0</v>
      </c>
      <c r="AW18" s="31">
        <f t="shared" si="14"/>
        <v>0</v>
      </c>
      <c r="AX18" s="32">
        <f t="shared" si="14"/>
        <v>0</v>
      </c>
      <c r="AY18" s="32">
        <f t="shared" si="15"/>
        <v>10</v>
      </c>
      <c r="AZ18" s="47">
        <v>2</v>
      </c>
      <c r="BA18" s="237">
        <f>VLOOKUP(AZ18,$C$274:$AA$283,25)</f>
        <v>1038</v>
      </c>
      <c r="BD18" s="423">
        <f t="shared" si="16"/>
        <v>2</v>
      </c>
      <c r="BE18" s="423">
        <f t="shared" si="17"/>
        <v>-8</v>
      </c>
      <c r="BF18" s="423">
        <f t="shared" si="18"/>
        <v>-6</v>
      </c>
    </row>
    <row r="19" spans="1:58" s="97" customFormat="1" ht="15" customHeight="1">
      <c r="A19" s="96"/>
      <c r="B19" s="1204"/>
      <c r="C19" s="128">
        <v>14</v>
      </c>
      <c r="D19" s="129">
        <v>933</v>
      </c>
      <c r="E19" s="130">
        <v>1000</v>
      </c>
      <c r="F19" s="131">
        <v>1933</v>
      </c>
      <c r="G19" s="129"/>
      <c r="H19" s="130"/>
      <c r="I19" s="132">
        <f t="shared" si="0"/>
        <v>0</v>
      </c>
      <c r="J19" s="129">
        <v>30</v>
      </c>
      <c r="K19" s="130">
        <v>14</v>
      </c>
      <c r="L19" s="132">
        <f t="shared" si="1"/>
        <v>44</v>
      </c>
      <c r="M19" s="129"/>
      <c r="N19" s="130"/>
      <c r="O19" s="132">
        <f t="shared" si="2"/>
        <v>0</v>
      </c>
      <c r="P19" s="129">
        <v>25</v>
      </c>
      <c r="Q19" s="130">
        <v>6</v>
      </c>
      <c r="R19" s="132">
        <f t="shared" si="9"/>
        <v>31</v>
      </c>
      <c r="S19" s="129"/>
      <c r="T19" s="130"/>
      <c r="U19" s="132">
        <f t="shared" si="10"/>
        <v>0</v>
      </c>
      <c r="V19" s="74">
        <v>3</v>
      </c>
      <c r="W19" s="75">
        <v>5</v>
      </c>
      <c r="X19" s="132">
        <f t="shared" si="3"/>
        <v>8</v>
      </c>
      <c r="Y19" s="129">
        <f t="shared" si="4"/>
        <v>941</v>
      </c>
      <c r="Z19" s="130">
        <f t="shared" si="5"/>
        <v>1013</v>
      </c>
      <c r="AA19" s="131">
        <f t="shared" si="6"/>
        <v>1954</v>
      </c>
      <c r="AB19" s="274">
        <f t="shared" si="19"/>
        <v>21</v>
      </c>
      <c r="AC19" s="400">
        <v>941</v>
      </c>
      <c r="AD19" s="400">
        <v>1013</v>
      </c>
      <c r="AE19" s="401">
        <v>1954</v>
      </c>
      <c r="AF19" s="371">
        <f t="shared" si="11"/>
        <v>0</v>
      </c>
      <c r="AG19" s="372">
        <f t="shared" si="7"/>
        <v>0</v>
      </c>
      <c r="AH19" s="372">
        <f t="shared" si="8"/>
        <v>0</v>
      </c>
      <c r="AJ19" s="134" t="s">
        <v>256</v>
      </c>
      <c r="AK19" s="135">
        <f>COUNTIF($AA$285:$AA$287,"&lt;500")</f>
        <v>2</v>
      </c>
      <c r="AL19" s="136">
        <f>COUNTIF($AA$285:$AA$287,"&lt;1000")</f>
        <v>3</v>
      </c>
      <c r="AM19" s="136">
        <f>COUNTIF($AA$285:$AA$287,"&lt;2000")</f>
        <v>3</v>
      </c>
      <c r="AN19" s="136">
        <f>COUNTIF($AA$285:$AA$287,"&lt;3000")</f>
        <v>3</v>
      </c>
      <c r="AO19" s="136">
        <f>COUNTIF($AA$285:$AA$287,"&lt;5000")</f>
        <v>3</v>
      </c>
      <c r="AP19" s="137">
        <f>COUNTIF($AA$285:$AA$287,"&lt;10000")</f>
        <v>3</v>
      </c>
      <c r="AQ19" s="246">
        <f t="shared" si="12"/>
        <v>3</v>
      </c>
      <c r="AR19" s="168" t="s">
        <v>256</v>
      </c>
      <c r="AS19" s="36">
        <f t="shared" si="13"/>
        <v>2</v>
      </c>
      <c r="AT19" s="37">
        <f t="shared" si="14"/>
        <v>1</v>
      </c>
      <c r="AU19" s="37">
        <f t="shared" si="14"/>
        <v>0</v>
      </c>
      <c r="AV19" s="37">
        <f t="shared" si="14"/>
        <v>0</v>
      </c>
      <c r="AW19" s="37">
        <f t="shared" si="14"/>
        <v>0</v>
      </c>
      <c r="AX19" s="38">
        <f t="shared" si="14"/>
        <v>0</v>
      </c>
      <c r="AY19" s="38">
        <f t="shared" si="15"/>
        <v>3</v>
      </c>
      <c r="AZ19" s="50">
        <v>1</v>
      </c>
      <c r="BA19" s="241">
        <f>VLOOKUP(AZ19,$C$285:$AA$287,25)</f>
        <v>864</v>
      </c>
      <c r="BD19" s="423">
        <f t="shared" si="16"/>
        <v>8</v>
      </c>
      <c r="BE19" s="423">
        <f t="shared" si="17"/>
        <v>13</v>
      </c>
      <c r="BF19" s="423">
        <f t="shared" si="18"/>
        <v>21</v>
      </c>
    </row>
    <row r="20" spans="1:58" s="97" customFormat="1" ht="15" customHeight="1">
      <c r="A20" s="96"/>
      <c r="B20" s="1204"/>
      <c r="C20" s="128">
        <v>15</v>
      </c>
      <c r="D20" s="129">
        <v>1526</v>
      </c>
      <c r="E20" s="130">
        <v>1550</v>
      </c>
      <c r="F20" s="131">
        <v>3076</v>
      </c>
      <c r="G20" s="129"/>
      <c r="H20" s="130"/>
      <c r="I20" s="132">
        <f t="shared" si="0"/>
        <v>0</v>
      </c>
      <c r="J20" s="129">
        <v>40</v>
      </c>
      <c r="K20" s="130">
        <v>26</v>
      </c>
      <c r="L20" s="132">
        <f t="shared" si="1"/>
        <v>66</v>
      </c>
      <c r="M20" s="129"/>
      <c r="N20" s="130"/>
      <c r="O20" s="132">
        <f t="shared" si="2"/>
        <v>0</v>
      </c>
      <c r="P20" s="129">
        <v>51</v>
      </c>
      <c r="Q20" s="130">
        <v>23</v>
      </c>
      <c r="R20" s="132">
        <f t="shared" si="9"/>
        <v>74</v>
      </c>
      <c r="S20" s="129"/>
      <c r="T20" s="130">
        <v>1</v>
      </c>
      <c r="U20" s="132">
        <f t="shared" si="10"/>
        <v>1</v>
      </c>
      <c r="V20" s="74">
        <v>5</v>
      </c>
      <c r="W20" s="75">
        <v>4</v>
      </c>
      <c r="X20" s="132">
        <f t="shared" si="3"/>
        <v>9</v>
      </c>
      <c r="Y20" s="129">
        <f t="shared" si="4"/>
        <v>1520</v>
      </c>
      <c r="Z20" s="130">
        <f t="shared" si="5"/>
        <v>1558</v>
      </c>
      <c r="AA20" s="131">
        <f t="shared" si="6"/>
        <v>3078</v>
      </c>
      <c r="AB20" s="274">
        <f t="shared" si="19"/>
        <v>2</v>
      </c>
      <c r="AC20" s="400">
        <v>1520</v>
      </c>
      <c r="AD20" s="400">
        <v>1558</v>
      </c>
      <c r="AE20" s="401">
        <v>3078</v>
      </c>
      <c r="AF20" s="371">
        <f t="shared" si="11"/>
        <v>0</v>
      </c>
      <c r="AG20" s="372">
        <f t="shared" si="7"/>
        <v>0</v>
      </c>
      <c r="AH20" s="372">
        <f t="shared" si="8"/>
        <v>0</v>
      </c>
      <c r="AJ20" s="134" t="s">
        <v>257</v>
      </c>
      <c r="AK20" s="135">
        <f>COUNTIF($AA$290:$AA$296,"&lt;500")</f>
        <v>0</v>
      </c>
      <c r="AL20" s="136">
        <f>COUNTIF($AA$290:$AA$296,"&lt;1000")</f>
        <v>0</v>
      </c>
      <c r="AM20" s="136">
        <f>COUNTIF($AA$290:$AA$296,"&lt;2000")</f>
        <v>0</v>
      </c>
      <c r="AN20" s="136">
        <f>COUNTIF($AA$290:$AA$296,"&lt;3000")</f>
        <v>4</v>
      </c>
      <c r="AO20" s="136">
        <f>COUNTIF($AA$290:$AA$296,"&lt;5000")</f>
        <v>7</v>
      </c>
      <c r="AP20" s="137">
        <f>COUNTIF($AA$290:$AA$296,"&lt;10000")</f>
        <v>7</v>
      </c>
      <c r="AQ20" s="246">
        <f t="shared" si="12"/>
        <v>7</v>
      </c>
      <c r="AR20" s="160" t="s">
        <v>257</v>
      </c>
      <c r="AS20" s="33">
        <f t="shared" si="13"/>
        <v>0</v>
      </c>
      <c r="AT20" s="34">
        <f t="shared" si="14"/>
        <v>0</v>
      </c>
      <c r="AU20" s="34">
        <f t="shared" si="14"/>
        <v>0</v>
      </c>
      <c r="AV20" s="34">
        <f t="shared" si="14"/>
        <v>4</v>
      </c>
      <c r="AW20" s="34">
        <f t="shared" si="14"/>
        <v>3</v>
      </c>
      <c r="AX20" s="35">
        <f t="shared" si="14"/>
        <v>0</v>
      </c>
      <c r="AY20" s="35">
        <f t="shared" si="15"/>
        <v>7</v>
      </c>
      <c r="AZ20" s="49">
        <v>1</v>
      </c>
      <c r="BA20" s="240" t="e">
        <f>VLOOKUP(AZ20,$C$290:$AA$296,25)</f>
        <v>#N/A</v>
      </c>
      <c r="BD20" s="423">
        <f t="shared" si="16"/>
        <v>-6</v>
      </c>
      <c r="BE20" s="423">
        <f t="shared" si="17"/>
        <v>8</v>
      </c>
      <c r="BF20" s="423">
        <f t="shared" si="18"/>
        <v>2</v>
      </c>
    </row>
    <row r="21" spans="1:58" s="97" customFormat="1" ht="15" customHeight="1">
      <c r="A21" s="96"/>
      <c r="B21" s="1204"/>
      <c r="C21" s="128">
        <v>16</v>
      </c>
      <c r="D21" s="129">
        <v>225</v>
      </c>
      <c r="E21" s="130">
        <v>273</v>
      </c>
      <c r="F21" s="131">
        <v>498</v>
      </c>
      <c r="G21" s="129"/>
      <c r="H21" s="130"/>
      <c r="I21" s="132">
        <f t="shared" si="0"/>
        <v>0</v>
      </c>
      <c r="J21" s="129">
        <v>4</v>
      </c>
      <c r="K21" s="130">
        <v>1</v>
      </c>
      <c r="L21" s="132">
        <f t="shared" si="1"/>
        <v>5</v>
      </c>
      <c r="M21" s="129"/>
      <c r="N21" s="130"/>
      <c r="O21" s="132">
        <f t="shared" si="2"/>
        <v>0</v>
      </c>
      <c r="P21" s="129">
        <v>1</v>
      </c>
      <c r="Q21" s="130">
        <v>1</v>
      </c>
      <c r="R21" s="132">
        <f t="shared" si="9"/>
        <v>2</v>
      </c>
      <c r="S21" s="129"/>
      <c r="T21" s="130"/>
      <c r="U21" s="132">
        <f t="shared" si="10"/>
        <v>0</v>
      </c>
      <c r="V21" s="74">
        <v>-1</v>
      </c>
      <c r="W21" s="75">
        <v>-1</v>
      </c>
      <c r="X21" s="132">
        <f t="shared" si="3"/>
        <v>-2</v>
      </c>
      <c r="Y21" s="129">
        <f t="shared" si="4"/>
        <v>227</v>
      </c>
      <c r="Z21" s="130">
        <f t="shared" si="5"/>
        <v>272</v>
      </c>
      <c r="AA21" s="131">
        <f t="shared" si="6"/>
        <v>499</v>
      </c>
      <c r="AB21" s="274">
        <f t="shared" si="19"/>
        <v>1</v>
      </c>
      <c r="AC21" s="400">
        <v>227</v>
      </c>
      <c r="AD21" s="400">
        <v>272</v>
      </c>
      <c r="AE21" s="401">
        <v>499</v>
      </c>
      <c r="AF21" s="371">
        <f t="shared" si="11"/>
        <v>0</v>
      </c>
      <c r="AG21" s="372">
        <f t="shared" si="7"/>
        <v>0</v>
      </c>
      <c r="AH21" s="372">
        <f t="shared" si="8"/>
        <v>0</v>
      </c>
      <c r="AJ21" s="134" t="s">
        <v>258</v>
      </c>
      <c r="AK21" s="135">
        <f>COUNTIF($AA$298:$AA$307,"&lt;500")</f>
        <v>2</v>
      </c>
      <c r="AL21" s="136">
        <f>COUNTIF($AA$298:$AA$307,"&lt;1000")</f>
        <v>5</v>
      </c>
      <c r="AM21" s="136">
        <f>COUNTIF($AA$298:$AA$307,"&lt;2000")</f>
        <v>10</v>
      </c>
      <c r="AN21" s="136">
        <f>COUNTIF($AA$298:$AA$307,"&lt;3000")</f>
        <v>10</v>
      </c>
      <c r="AO21" s="136">
        <f>COUNTIF($AA$298:$AA$307,"&lt;5000")</f>
        <v>10</v>
      </c>
      <c r="AP21" s="137">
        <f>COUNTIF($AA$298:$AA$307,"&lt;10000")</f>
        <v>10</v>
      </c>
      <c r="AQ21" s="246">
        <f t="shared" si="12"/>
        <v>10</v>
      </c>
      <c r="AR21" s="138" t="s">
        <v>258</v>
      </c>
      <c r="AS21" s="30">
        <f t="shared" si="13"/>
        <v>2</v>
      </c>
      <c r="AT21" s="31">
        <f t="shared" si="14"/>
        <v>3</v>
      </c>
      <c r="AU21" s="31">
        <f t="shared" si="14"/>
        <v>5</v>
      </c>
      <c r="AV21" s="31">
        <f t="shared" si="14"/>
        <v>0</v>
      </c>
      <c r="AW21" s="31">
        <f t="shared" si="14"/>
        <v>0</v>
      </c>
      <c r="AX21" s="32">
        <f t="shared" si="14"/>
        <v>0</v>
      </c>
      <c r="AY21" s="32">
        <f t="shared" si="15"/>
        <v>10</v>
      </c>
      <c r="AZ21" s="47">
        <v>1</v>
      </c>
      <c r="BA21" s="237" t="e">
        <f>VLOOKUP(AZ21,$C$298:$AA$307,25)</f>
        <v>#N/A</v>
      </c>
      <c r="BD21" s="423">
        <f t="shared" si="16"/>
        <v>2</v>
      </c>
      <c r="BE21" s="423">
        <f t="shared" si="17"/>
        <v>-1</v>
      </c>
      <c r="BF21" s="423">
        <f t="shared" si="18"/>
        <v>1</v>
      </c>
    </row>
    <row r="22" spans="1:58" s="97" customFormat="1" ht="15" customHeight="1">
      <c r="A22" s="96"/>
      <c r="B22" s="1204"/>
      <c r="C22" s="128">
        <v>17</v>
      </c>
      <c r="D22" s="129">
        <v>1656</v>
      </c>
      <c r="E22" s="130">
        <v>1695</v>
      </c>
      <c r="F22" s="131">
        <v>3351</v>
      </c>
      <c r="G22" s="129"/>
      <c r="H22" s="130"/>
      <c r="I22" s="132">
        <f t="shared" si="0"/>
        <v>0</v>
      </c>
      <c r="J22" s="129">
        <v>29</v>
      </c>
      <c r="K22" s="130">
        <v>15</v>
      </c>
      <c r="L22" s="132">
        <f t="shared" si="1"/>
        <v>44</v>
      </c>
      <c r="M22" s="129"/>
      <c r="N22" s="130"/>
      <c r="O22" s="132">
        <f t="shared" si="2"/>
        <v>0</v>
      </c>
      <c r="P22" s="129">
        <v>25</v>
      </c>
      <c r="Q22" s="130">
        <v>22</v>
      </c>
      <c r="R22" s="132">
        <f t="shared" si="9"/>
        <v>47</v>
      </c>
      <c r="S22" s="129"/>
      <c r="T22" s="130"/>
      <c r="U22" s="132">
        <f t="shared" si="10"/>
        <v>0</v>
      </c>
      <c r="V22" s="74">
        <v>1</v>
      </c>
      <c r="W22" s="75">
        <v>-6</v>
      </c>
      <c r="X22" s="132">
        <f t="shared" si="3"/>
        <v>-5</v>
      </c>
      <c r="Y22" s="129">
        <f t="shared" si="4"/>
        <v>1661</v>
      </c>
      <c r="Z22" s="130">
        <f t="shared" si="5"/>
        <v>1682</v>
      </c>
      <c r="AA22" s="131">
        <f t="shared" si="6"/>
        <v>3343</v>
      </c>
      <c r="AB22" s="274">
        <f t="shared" si="19"/>
        <v>-8</v>
      </c>
      <c r="AC22" s="400">
        <v>1661</v>
      </c>
      <c r="AD22" s="400">
        <v>1682</v>
      </c>
      <c r="AE22" s="401">
        <v>3343</v>
      </c>
      <c r="AF22" s="371">
        <f t="shared" si="11"/>
        <v>0</v>
      </c>
      <c r="AG22" s="372">
        <f t="shared" si="7"/>
        <v>0</v>
      </c>
      <c r="AH22" s="372">
        <f t="shared" si="8"/>
        <v>0</v>
      </c>
      <c r="AJ22" s="134" t="s">
        <v>259</v>
      </c>
      <c r="AK22" s="135">
        <f>COUNTIF($AA$309:$AA$314,"&lt;500")</f>
        <v>0</v>
      </c>
      <c r="AL22" s="136">
        <f>COUNTIF($AA$309:$AA$314,"&lt;1000")</f>
        <v>0</v>
      </c>
      <c r="AM22" s="136">
        <f>COUNTIF($AA$309:$AA$314,"&lt;2000")</f>
        <v>4</v>
      </c>
      <c r="AN22" s="136">
        <f>COUNTIF($AA$309:$AA$314,"&lt;3000")</f>
        <v>6</v>
      </c>
      <c r="AO22" s="136">
        <f>COUNTIF($AA$309:$AA$314,"&lt;5000")</f>
        <v>6</v>
      </c>
      <c r="AP22" s="137">
        <f>COUNTIF($AA$309:$AA$314,"&lt;10000")</f>
        <v>6</v>
      </c>
      <c r="AQ22" s="246">
        <f t="shared" si="12"/>
        <v>6</v>
      </c>
      <c r="AR22" s="138" t="s">
        <v>259</v>
      </c>
      <c r="AS22" s="30">
        <f t="shared" si="13"/>
        <v>0</v>
      </c>
      <c r="AT22" s="31">
        <f t="shared" si="14"/>
        <v>0</v>
      </c>
      <c r="AU22" s="31">
        <f t="shared" si="14"/>
        <v>4</v>
      </c>
      <c r="AV22" s="31">
        <f t="shared" si="14"/>
        <v>2</v>
      </c>
      <c r="AW22" s="31">
        <f t="shared" si="14"/>
        <v>0</v>
      </c>
      <c r="AX22" s="32">
        <f t="shared" si="14"/>
        <v>0</v>
      </c>
      <c r="AY22" s="32">
        <f t="shared" si="15"/>
        <v>6</v>
      </c>
      <c r="AZ22" s="47">
        <v>3</v>
      </c>
      <c r="BA22" s="237" t="e">
        <f>VLOOKUP(AZ22,$C$309:$AA$314,25)</f>
        <v>#N/A</v>
      </c>
      <c r="BD22" s="423">
        <f t="shared" si="16"/>
        <v>5</v>
      </c>
      <c r="BE22" s="423">
        <f t="shared" si="17"/>
        <v>-13</v>
      </c>
      <c r="BF22" s="423">
        <f t="shared" si="18"/>
        <v>-8</v>
      </c>
    </row>
    <row r="23" spans="1:58" s="97" customFormat="1" ht="15" customHeight="1">
      <c r="A23" s="96"/>
      <c r="B23" s="1204"/>
      <c r="C23" s="128">
        <v>18</v>
      </c>
      <c r="D23" s="129">
        <v>2158</v>
      </c>
      <c r="E23" s="130">
        <v>2094</v>
      </c>
      <c r="F23" s="131">
        <v>4252</v>
      </c>
      <c r="G23" s="129"/>
      <c r="H23" s="130"/>
      <c r="I23" s="132">
        <f t="shared" si="0"/>
        <v>0</v>
      </c>
      <c r="J23" s="129">
        <v>69</v>
      </c>
      <c r="K23" s="130">
        <v>40</v>
      </c>
      <c r="L23" s="132">
        <f t="shared" si="1"/>
        <v>109</v>
      </c>
      <c r="M23" s="129"/>
      <c r="N23" s="130"/>
      <c r="O23" s="132">
        <f t="shared" si="2"/>
        <v>0</v>
      </c>
      <c r="P23" s="129">
        <v>43</v>
      </c>
      <c r="Q23" s="130">
        <v>30</v>
      </c>
      <c r="R23" s="132">
        <f t="shared" si="9"/>
        <v>73</v>
      </c>
      <c r="S23" s="129">
        <v>1</v>
      </c>
      <c r="T23" s="130">
        <v>1</v>
      </c>
      <c r="U23" s="132">
        <f t="shared" si="10"/>
        <v>2</v>
      </c>
      <c r="V23" s="74">
        <v>-12</v>
      </c>
      <c r="W23" s="75">
        <v>2</v>
      </c>
      <c r="X23" s="132">
        <f t="shared" si="3"/>
        <v>-10</v>
      </c>
      <c r="Y23" s="129">
        <f t="shared" si="4"/>
        <v>2173</v>
      </c>
      <c r="Z23" s="130">
        <f t="shared" si="5"/>
        <v>2107</v>
      </c>
      <c r="AA23" s="131">
        <f t="shared" si="6"/>
        <v>4280</v>
      </c>
      <c r="AB23" s="274">
        <f t="shared" si="19"/>
        <v>28</v>
      </c>
      <c r="AC23" s="400">
        <v>2173</v>
      </c>
      <c r="AD23" s="400">
        <v>2107</v>
      </c>
      <c r="AE23" s="401">
        <v>4280</v>
      </c>
      <c r="AF23" s="371">
        <f t="shared" si="11"/>
        <v>0</v>
      </c>
      <c r="AG23" s="372">
        <f t="shared" si="7"/>
        <v>0</v>
      </c>
      <c r="AH23" s="372">
        <f t="shared" si="8"/>
        <v>0</v>
      </c>
      <c r="AJ23" s="134" t="s">
        <v>260</v>
      </c>
      <c r="AK23" s="135">
        <f>COUNTIF($AA$316:$AA$323,"&lt;500")</f>
        <v>2</v>
      </c>
      <c r="AL23" s="136">
        <f>COUNTIF($AA$316:$AA$323,"&lt;1000")</f>
        <v>5</v>
      </c>
      <c r="AM23" s="136">
        <f>COUNTIF($AA$316:$AA$323,"&lt;2000")</f>
        <v>8</v>
      </c>
      <c r="AN23" s="136">
        <f>COUNTIF($AA$316:$AA$323,"&lt;3000")</f>
        <v>8</v>
      </c>
      <c r="AO23" s="136">
        <f>COUNTIF($AA$316:$AA$323,"&lt;5000")</f>
        <v>8</v>
      </c>
      <c r="AP23" s="137">
        <f>COUNTIF($AA$316:$AA$323,"&lt;10000")</f>
        <v>8</v>
      </c>
      <c r="AQ23" s="246">
        <f t="shared" si="12"/>
        <v>8</v>
      </c>
      <c r="AR23" s="138" t="s">
        <v>260</v>
      </c>
      <c r="AS23" s="30">
        <f t="shared" si="13"/>
        <v>2</v>
      </c>
      <c r="AT23" s="31">
        <f t="shared" si="14"/>
        <v>3</v>
      </c>
      <c r="AU23" s="31">
        <f t="shared" si="14"/>
        <v>3</v>
      </c>
      <c r="AV23" s="31">
        <f t="shared" si="14"/>
        <v>0</v>
      </c>
      <c r="AW23" s="31">
        <f t="shared" si="14"/>
        <v>0</v>
      </c>
      <c r="AX23" s="32">
        <f t="shared" si="14"/>
        <v>0</v>
      </c>
      <c r="AY23" s="32">
        <f t="shared" si="15"/>
        <v>8</v>
      </c>
      <c r="AZ23" s="47">
        <v>1</v>
      </c>
      <c r="BA23" s="237" t="e">
        <f>VLOOKUP(AZ23,$C$316:$AA$323,25)</f>
        <v>#N/A</v>
      </c>
      <c r="BD23" s="423">
        <f t="shared" si="16"/>
        <v>15</v>
      </c>
      <c r="BE23" s="423">
        <f t="shared" si="17"/>
        <v>13</v>
      </c>
      <c r="BF23" s="423">
        <f t="shared" si="18"/>
        <v>28</v>
      </c>
    </row>
    <row r="24" spans="1:58" s="97" customFormat="1" ht="15" customHeight="1">
      <c r="A24" s="96"/>
      <c r="B24" s="1204"/>
      <c r="C24" s="128">
        <v>19</v>
      </c>
      <c r="D24" s="129">
        <v>2083</v>
      </c>
      <c r="E24" s="130">
        <v>2354</v>
      </c>
      <c r="F24" s="131">
        <v>4437</v>
      </c>
      <c r="G24" s="129"/>
      <c r="H24" s="130"/>
      <c r="I24" s="132">
        <f t="shared" si="0"/>
        <v>0</v>
      </c>
      <c r="J24" s="129">
        <v>30</v>
      </c>
      <c r="K24" s="130">
        <v>31</v>
      </c>
      <c r="L24" s="132">
        <f t="shared" si="1"/>
        <v>61</v>
      </c>
      <c r="M24" s="129"/>
      <c r="N24" s="130"/>
      <c r="O24" s="132">
        <f t="shared" si="2"/>
        <v>0</v>
      </c>
      <c r="P24" s="129">
        <v>49</v>
      </c>
      <c r="Q24" s="130">
        <v>39</v>
      </c>
      <c r="R24" s="132">
        <f t="shared" si="9"/>
        <v>88</v>
      </c>
      <c r="S24" s="129"/>
      <c r="T24" s="130"/>
      <c r="U24" s="132">
        <f t="shared" si="10"/>
        <v>0</v>
      </c>
      <c r="V24" s="74">
        <v>3</v>
      </c>
      <c r="W24" s="75">
        <v>2</v>
      </c>
      <c r="X24" s="132">
        <f t="shared" si="3"/>
        <v>5</v>
      </c>
      <c r="Y24" s="129">
        <f t="shared" si="4"/>
        <v>2067</v>
      </c>
      <c r="Z24" s="130">
        <f t="shared" si="5"/>
        <v>2348</v>
      </c>
      <c r="AA24" s="131">
        <f t="shared" si="6"/>
        <v>4415</v>
      </c>
      <c r="AB24" s="274">
        <f t="shared" si="19"/>
        <v>-22</v>
      </c>
      <c r="AC24" s="400">
        <v>2067</v>
      </c>
      <c r="AD24" s="400">
        <v>2348</v>
      </c>
      <c r="AE24" s="401">
        <v>4415</v>
      </c>
      <c r="AF24" s="371">
        <f t="shared" si="11"/>
        <v>0</v>
      </c>
      <c r="AG24" s="372">
        <f t="shared" si="7"/>
        <v>0</v>
      </c>
      <c r="AH24" s="372">
        <f t="shared" si="8"/>
        <v>0</v>
      </c>
      <c r="AJ24" s="134" t="s">
        <v>261</v>
      </c>
      <c r="AK24" s="135">
        <f>COUNTIF($AA$325:$AA$328,"&lt;500")</f>
        <v>1</v>
      </c>
      <c r="AL24" s="136">
        <f>COUNTIF($AA$325:$AA$328,"&lt;1000")</f>
        <v>2</v>
      </c>
      <c r="AM24" s="136">
        <f>COUNTIF($AA$325:$AA$328,"&lt;2000")</f>
        <v>4</v>
      </c>
      <c r="AN24" s="136">
        <f>COUNTIF($AA$325:$AA$328,"&lt;3000")</f>
        <v>4</v>
      </c>
      <c r="AO24" s="136">
        <f>COUNTIF($AA$325:$AA$328,"&lt;5000")</f>
        <v>4</v>
      </c>
      <c r="AP24" s="137">
        <f>COUNTIF($AA$325:$AA$328,"&lt;10000")</f>
        <v>4</v>
      </c>
      <c r="AQ24" s="246">
        <f t="shared" si="12"/>
        <v>4</v>
      </c>
      <c r="AR24" s="138" t="s">
        <v>261</v>
      </c>
      <c r="AS24" s="30">
        <f t="shared" si="13"/>
        <v>1</v>
      </c>
      <c r="AT24" s="31">
        <f t="shared" si="14"/>
        <v>1</v>
      </c>
      <c r="AU24" s="31">
        <f t="shared" si="14"/>
        <v>2</v>
      </c>
      <c r="AV24" s="31">
        <f t="shared" si="14"/>
        <v>0</v>
      </c>
      <c r="AW24" s="31">
        <f t="shared" si="14"/>
        <v>0</v>
      </c>
      <c r="AX24" s="32">
        <f t="shared" si="14"/>
        <v>0</v>
      </c>
      <c r="AY24" s="32">
        <f t="shared" si="15"/>
        <v>4</v>
      </c>
      <c r="AZ24" s="47">
        <v>3</v>
      </c>
      <c r="BA24" s="237" t="e">
        <f>VLOOKUP(AZ24,$C$325:$AA$328,25)</f>
        <v>#N/A</v>
      </c>
      <c r="BD24" s="423">
        <f t="shared" si="16"/>
        <v>-16</v>
      </c>
      <c r="BE24" s="423">
        <f t="shared" si="17"/>
        <v>-6</v>
      </c>
      <c r="BF24" s="423">
        <f t="shared" si="18"/>
        <v>-22</v>
      </c>
    </row>
    <row r="25" spans="1:58" s="97" customFormat="1" ht="15" customHeight="1">
      <c r="A25" s="96"/>
      <c r="B25" s="1204"/>
      <c r="C25" s="150">
        <v>20</v>
      </c>
      <c r="D25" s="151">
        <v>1669</v>
      </c>
      <c r="E25" s="152">
        <v>1785</v>
      </c>
      <c r="F25" s="153">
        <v>3454</v>
      </c>
      <c r="G25" s="151"/>
      <c r="H25" s="152"/>
      <c r="I25" s="154">
        <f t="shared" si="0"/>
        <v>0</v>
      </c>
      <c r="J25" s="151">
        <v>52</v>
      </c>
      <c r="K25" s="152">
        <v>37</v>
      </c>
      <c r="L25" s="154">
        <f t="shared" si="1"/>
        <v>89</v>
      </c>
      <c r="M25" s="151"/>
      <c r="N25" s="152"/>
      <c r="O25" s="154">
        <f t="shared" si="2"/>
        <v>0</v>
      </c>
      <c r="P25" s="151">
        <v>89</v>
      </c>
      <c r="Q25" s="152">
        <v>33</v>
      </c>
      <c r="R25" s="154">
        <f t="shared" si="9"/>
        <v>122</v>
      </c>
      <c r="S25" s="151"/>
      <c r="T25" s="152"/>
      <c r="U25" s="154">
        <f t="shared" si="10"/>
        <v>0</v>
      </c>
      <c r="V25" s="76">
        <v>-4</v>
      </c>
      <c r="W25" s="77">
        <v>-9</v>
      </c>
      <c r="X25" s="154">
        <f t="shared" si="3"/>
        <v>-13</v>
      </c>
      <c r="Y25" s="151">
        <f t="shared" si="4"/>
        <v>1628</v>
      </c>
      <c r="Z25" s="152">
        <f t="shared" si="5"/>
        <v>1780</v>
      </c>
      <c r="AA25" s="153">
        <f t="shared" si="6"/>
        <v>3408</v>
      </c>
      <c r="AB25" s="275">
        <f t="shared" si="19"/>
        <v>-46</v>
      </c>
      <c r="AC25" s="402">
        <v>1628</v>
      </c>
      <c r="AD25" s="402">
        <v>1780</v>
      </c>
      <c r="AE25" s="403">
        <v>3408</v>
      </c>
      <c r="AF25" s="373">
        <f t="shared" si="11"/>
        <v>0</v>
      </c>
      <c r="AG25" s="374">
        <f t="shared" si="7"/>
        <v>0</v>
      </c>
      <c r="AH25" s="374">
        <f t="shared" si="8"/>
        <v>0</v>
      </c>
      <c r="AJ25" s="134" t="s">
        <v>262</v>
      </c>
      <c r="AK25" s="135">
        <f>COUNTIF($AA$330:$AA$336,"&lt;500")</f>
        <v>2</v>
      </c>
      <c r="AL25" s="136">
        <f>COUNTIF($AA$330:$AA$336,"&lt;1000")</f>
        <v>7</v>
      </c>
      <c r="AM25" s="136">
        <f>COUNTIF($AA$330:$AA$336,"&lt;2000")</f>
        <v>7</v>
      </c>
      <c r="AN25" s="136">
        <f>COUNTIF($AA$330:$AA$336,"&lt;3000")</f>
        <v>7</v>
      </c>
      <c r="AO25" s="136">
        <f>COUNTIF($AA$330:$AA$336,"&lt;5000")</f>
        <v>7</v>
      </c>
      <c r="AP25" s="137">
        <f>COUNTIF($AA$330:$AA$336,"&lt;10000")</f>
        <v>7</v>
      </c>
      <c r="AQ25" s="246">
        <f t="shared" si="12"/>
        <v>7</v>
      </c>
      <c r="AR25" s="138" t="s">
        <v>262</v>
      </c>
      <c r="AS25" s="30">
        <f t="shared" si="13"/>
        <v>2</v>
      </c>
      <c r="AT25" s="31">
        <f t="shared" si="14"/>
        <v>5</v>
      </c>
      <c r="AU25" s="31">
        <f t="shared" si="14"/>
        <v>0</v>
      </c>
      <c r="AV25" s="31">
        <f t="shared" si="14"/>
        <v>0</v>
      </c>
      <c r="AW25" s="31">
        <f t="shared" si="14"/>
        <v>0</v>
      </c>
      <c r="AX25" s="32">
        <f t="shared" si="14"/>
        <v>0</v>
      </c>
      <c r="AY25" s="32">
        <f t="shared" si="15"/>
        <v>7</v>
      </c>
      <c r="AZ25" s="47">
        <v>4</v>
      </c>
      <c r="BA25" s="237">
        <f>VLOOKUP(AZ25,$C$330:$AA$336,25)</f>
        <v>360</v>
      </c>
      <c r="BD25" s="423">
        <f t="shared" si="16"/>
        <v>-41</v>
      </c>
      <c r="BE25" s="423">
        <f t="shared" si="17"/>
        <v>-5</v>
      </c>
      <c r="BF25" s="423">
        <f t="shared" si="18"/>
        <v>-46</v>
      </c>
    </row>
    <row r="26" spans="1:58" s="97" customFormat="1" ht="15" customHeight="1">
      <c r="A26" s="96"/>
      <c r="B26" s="1204"/>
      <c r="C26" s="161">
        <v>21</v>
      </c>
      <c r="D26" s="162">
        <v>1573</v>
      </c>
      <c r="E26" s="163">
        <v>1696</v>
      </c>
      <c r="F26" s="164">
        <v>3269</v>
      </c>
      <c r="G26" s="162"/>
      <c r="H26" s="163"/>
      <c r="I26" s="165">
        <f t="shared" si="0"/>
        <v>0</v>
      </c>
      <c r="J26" s="162">
        <v>44</v>
      </c>
      <c r="K26" s="163">
        <v>34</v>
      </c>
      <c r="L26" s="165">
        <f t="shared" si="1"/>
        <v>78</v>
      </c>
      <c r="M26" s="162"/>
      <c r="N26" s="163"/>
      <c r="O26" s="165">
        <f t="shared" si="2"/>
        <v>0</v>
      </c>
      <c r="P26" s="162">
        <v>36</v>
      </c>
      <c r="Q26" s="163">
        <v>34</v>
      </c>
      <c r="R26" s="165">
        <f t="shared" si="9"/>
        <v>70</v>
      </c>
      <c r="S26" s="162">
        <v>2</v>
      </c>
      <c r="T26" s="163">
        <v>2</v>
      </c>
      <c r="U26" s="165">
        <f t="shared" si="10"/>
        <v>4</v>
      </c>
      <c r="V26" s="234">
        <v>6</v>
      </c>
      <c r="W26" s="235">
        <v>8</v>
      </c>
      <c r="X26" s="165">
        <f t="shared" si="3"/>
        <v>14</v>
      </c>
      <c r="Y26" s="162">
        <f t="shared" si="4"/>
        <v>1589</v>
      </c>
      <c r="Z26" s="163">
        <f t="shared" si="5"/>
        <v>1706</v>
      </c>
      <c r="AA26" s="164">
        <f t="shared" si="6"/>
        <v>3295</v>
      </c>
      <c r="AB26" s="276">
        <f t="shared" si="19"/>
        <v>26</v>
      </c>
      <c r="AC26" s="404">
        <v>1589</v>
      </c>
      <c r="AD26" s="404">
        <v>1706</v>
      </c>
      <c r="AE26" s="405">
        <v>3295</v>
      </c>
      <c r="AF26" s="375">
        <f t="shared" si="11"/>
        <v>0</v>
      </c>
      <c r="AG26" s="376">
        <f t="shared" si="7"/>
        <v>0</v>
      </c>
      <c r="AH26" s="376">
        <f t="shared" si="8"/>
        <v>0</v>
      </c>
      <c r="AJ26" s="134" t="s">
        <v>263</v>
      </c>
      <c r="AK26" s="135">
        <f>COUNTIF($AA$338:$AA$340,"&lt;500")</f>
        <v>3</v>
      </c>
      <c r="AL26" s="136">
        <f>COUNTIF($AA$338:$AA$340,"&lt;1000")</f>
        <v>3</v>
      </c>
      <c r="AM26" s="136">
        <f>COUNTIF($AA$338:$AA$340,"&lt;2000")</f>
        <v>3</v>
      </c>
      <c r="AN26" s="136">
        <f>COUNTIF($AA$338:$AA$340,"&lt;3000")</f>
        <v>3</v>
      </c>
      <c r="AO26" s="136">
        <f>COUNTIF($AA$338:$AA$340,"&lt;5000")</f>
        <v>3</v>
      </c>
      <c r="AP26" s="137">
        <f>COUNTIF($AA$338:$AA$340,"&lt;10000")</f>
        <v>3</v>
      </c>
      <c r="AQ26" s="246">
        <f t="shared" si="12"/>
        <v>3</v>
      </c>
      <c r="AR26" s="138" t="s">
        <v>263</v>
      </c>
      <c r="AS26" s="30">
        <f t="shared" si="13"/>
        <v>3</v>
      </c>
      <c r="AT26" s="31">
        <f t="shared" si="14"/>
        <v>0</v>
      </c>
      <c r="AU26" s="31">
        <f t="shared" si="14"/>
        <v>0</v>
      </c>
      <c r="AV26" s="31">
        <f t="shared" si="14"/>
        <v>0</v>
      </c>
      <c r="AW26" s="31">
        <f t="shared" si="14"/>
        <v>0</v>
      </c>
      <c r="AX26" s="32">
        <f t="shared" si="14"/>
        <v>0</v>
      </c>
      <c r="AY26" s="32">
        <f t="shared" si="15"/>
        <v>3</v>
      </c>
      <c r="AZ26" s="47">
        <v>2</v>
      </c>
      <c r="BA26" s="237">
        <f>VLOOKUP(AZ26,$C$338:$AA$340,25)</f>
        <v>241</v>
      </c>
      <c r="BD26" s="423">
        <f aca="true" t="shared" si="22" ref="BD26:BD90">Y26-D26</f>
        <v>16</v>
      </c>
      <c r="BE26" s="423">
        <f aca="true" t="shared" si="23" ref="BE26:BE90">Z26-E26</f>
        <v>10</v>
      </c>
      <c r="BF26" s="423">
        <f aca="true" t="shared" si="24" ref="BF26:BF90">AA26-F26</f>
        <v>26</v>
      </c>
    </row>
    <row r="27" spans="1:58" s="97" customFormat="1" ht="15" customHeight="1">
      <c r="A27" s="96"/>
      <c r="B27" s="1204"/>
      <c r="C27" s="128">
        <v>22</v>
      </c>
      <c r="D27" s="129">
        <v>1406</v>
      </c>
      <c r="E27" s="130">
        <v>1616</v>
      </c>
      <c r="F27" s="131">
        <v>3022</v>
      </c>
      <c r="G27" s="129"/>
      <c r="H27" s="130"/>
      <c r="I27" s="132">
        <f t="shared" si="0"/>
        <v>0</v>
      </c>
      <c r="J27" s="129">
        <v>18</v>
      </c>
      <c r="K27" s="130">
        <v>16</v>
      </c>
      <c r="L27" s="132">
        <f t="shared" si="1"/>
        <v>34</v>
      </c>
      <c r="M27" s="129"/>
      <c r="N27" s="130"/>
      <c r="O27" s="132">
        <f t="shared" si="2"/>
        <v>0</v>
      </c>
      <c r="P27" s="129">
        <v>14</v>
      </c>
      <c r="Q27" s="130">
        <v>22</v>
      </c>
      <c r="R27" s="132">
        <f t="shared" si="9"/>
        <v>36</v>
      </c>
      <c r="S27" s="129">
        <v>1</v>
      </c>
      <c r="T27" s="130">
        <v>1</v>
      </c>
      <c r="U27" s="132">
        <f t="shared" si="10"/>
        <v>2</v>
      </c>
      <c r="V27" s="74">
        <v>4</v>
      </c>
      <c r="W27" s="75">
        <v>-3</v>
      </c>
      <c r="X27" s="132">
        <f t="shared" si="3"/>
        <v>1</v>
      </c>
      <c r="Y27" s="129">
        <f t="shared" si="4"/>
        <v>1415</v>
      </c>
      <c r="Z27" s="130">
        <f t="shared" si="5"/>
        <v>1608</v>
      </c>
      <c r="AA27" s="131">
        <f t="shared" si="6"/>
        <v>3023</v>
      </c>
      <c r="AB27" s="274">
        <f t="shared" si="19"/>
        <v>1</v>
      </c>
      <c r="AC27" s="400">
        <v>1415</v>
      </c>
      <c r="AD27" s="400">
        <v>1608</v>
      </c>
      <c r="AE27" s="401">
        <v>3023</v>
      </c>
      <c r="AF27" s="371">
        <f t="shared" si="11"/>
        <v>0</v>
      </c>
      <c r="AG27" s="372">
        <f t="shared" si="7"/>
        <v>0</v>
      </c>
      <c r="AH27" s="372">
        <f t="shared" si="8"/>
        <v>0</v>
      </c>
      <c r="AJ27" s="134" t="s">
        <v>264</v>
      </c>
      <c r="AK27" s="135">
        <f>COUNTIF($AA$342:$AA$343,"&lt;500")</f>
        <v>0</v>
      </c>
      <c r="AL27" s="136">
        <f>COUNTIF($AA$342:$AA$343,"&lt;1000")</f>
        <v>1</v>
      </c>
      <c r="AM27" s="136">
        <f>COUNTIF($AA$342:$AA$343,"&lt;2000")</f>
        <v>1</v>
      </c>
      <c r="AN27" s="136">
        <f>COUNTIF($AA$342:$AA$343,"&lt;3000")</f>
        <v>2</v>
      </c>
      <c r="AO27" s="136">
        <f>COUNTIF($AA$342:$AA$343,"&lt;5000")</f>
        <v>2</v>
      </c>
      <c r="AP27" s="137">
        <f>COUNTIF($AA$342:$AA$343,"&lt;10000")</f>
        <v>2</v>
      </c>
      <c r="AQ27" s="246">
        <f t="shared" si="12"/>
        <v>2</v>
      </c>
      <c r="AR27" s="168" t="s">
        <v>264</v>
      </c>
      <c r="AS27" s="36">
        <f t="shared" si="13"/>
        <v>0</v>
      </c>
      <c r="AT27" s="37">
        <f t="shared" si="14"/>
        <v>1</v>
      </c>
      <c r="AU27" s="37">
        <f t="shared" si="14"/>
        <v>0</v>
      </c>
      <c r="AV27" s="37">
        <f t="shared" si="14"/>
        <v>1</v>
      </c>
      <c r="AW27" s="37">
        <f t="shared" si="14"/>
        <v>0</v>
      </c>
      <c r="AX27" s="38">
        <f t="shared" si="14"/>
        <v>0</v>
      </c>
      <c r="AY27" s="38">
        <f t="shared" si="15"/>
        <v>2</v>
      </c>
      <c r="AZ27" s="50">
        <v>1</v>
      </c>
      <c r="BA27" s="241">
        <f>VLOOKUP(AZ27,$C$342:$AA$343,25)</f>
        <v>2118</v>
      </c>
      <c r="BD27" s="423">
        <f t="shared" si="22"/>
        <v>9</v>
      </c>
      <c r="BE27" s="423">
        <f t="shared" si="23"/>
        <v>-8</v>
      </c>
      <c r="BF27" s="423">
        <f t="shared" si="24"/>
        <v>1</v>
      </c>
    </row>
    <row r="28" spans="1:58" s="97" customFormat="1" ht="15" customHeight="1">
      <c r="A28" s="96"/>
      <c r="B28" s="1204"/>
      <c r="C28" s="128">
        <v>23</v>
      </c>
      <c r="D28" s="129">
        <v>2303</v>
      </c>
      <c r="E28" s="130">
        <v>2452</v>
      </c>
      <c r="F28" s="131">
        <v>4755</v>
      </c>
      <c r="G28" s="129"/>
      <c r="H28" s="130"/>
      <c r="I28" s="132">
        <f t="shared" si="0"/>
        <v>0</v>
      </c>
      <c r="J28" s="129">
        <v>46</v>
      </c>
      <c r="K28" s="130">
        <v>36</v>
      </c>
      <c r="L28" s="132">
        <f t="shared" si="1"/>
        <v>82</v>
      </c>
      <c r="M28" s="129"/>
      <c r="N28" s="130"/>
      <c r="O28" s="132">
        <f t="shared" si="2"/>
        <v>0</v>
      </c>
      <c r="P28" s="129">
        <v>45</v>
      </c>
      <c r="Q28" s="130">
        <v>43</v>
      </c>
      <c r="R28" s="132">
        <f t="shared" si="9"/>
        <v>88</v>
      </c>
      <c r="S28" s="129"/>
      <c r="T28" s="130"/>
      <c r="U28" s="132">
        <f t="shared" si="10"/>
        <v>0</v>
      </c>
      <c r="V28" s="74">
        <v>7</v>
      </c>
      <c r="W28" s="75">
        <v>0</v>
      </c>
      <c r="X28" s="132">
        <f t="shared" si="3"/>
        <v>7</v>
      </c>
      <c r="Y28" s="129">
        <f t="shared" si="4"/>
        <v>2311</v>
      </c>
      <c r="Z28" s="130">
        <f t="shared" si="5"/>
        <v>2445</v>
      </c>
      <c r="AA28" s="131">
        <f t="shared" si="6"/>
        <v>4756</v>
      </c>
      <c r="AB28" s="274">
        <f t="shared" si="19"/>
        <v>1</v>
      </c>
      <c r="AC28" s="400">
        <v>2311</v>
      </c>
      <c r="AD28" s="400">
        <v>2445</v>
      </c>
      <c r="AE28" s="401">
        <v>4756</v>
      </c>
      <c r="AF28" s="371">
        <f t="shared" si="11"/>
        <v>0</v>
      </c>
      <c r="AG28" s="372">
        <f t="shared" si="7"/>
        <v>0</v>
      </c>
      <c r="AH28" s="372">
        <f t="shared" si="8"/>
        <v>0</v>
      </c>
      <c r="AJ28" s="134" t="s">
        <v>266</v>
      </c>
      <c r="AK28" s="135">
        <f>COUNTIF($AA$346:$AA$349,"&lt;500")</f>
        <v>3</v>
      </c>
      <c r="AL28" s="136">
        <f>COUNTIF($AA$346:$AA$349,"&lt;1000")</f>
        <v>4</v>
      </c>
      <c r="AM28" s="136">
        <f>COUNTIF($AA$346:$AA$349,"&lt;2000")</f>
        <v>4</v>
      </c>
      <c r="AN28" s="136">
        <f>COUNTIF($AA$346:$AA$349,"&lt;3000")</f>
        <v>4</v>
      </c>
      <c r="AO28" s="136">
        <f>COUNTIF($AA$346:$AA$349,"&lt;5000")</f>
        <v>4</v>
      </c>
      <c r="AP28" s="137">
        <f>COUNTIF($AA$346:$AA$349,"&lt;10000")</f>
        <v>4</v>
      </c>
      <c r="AQ28" s="246">
        <f t="shared" si="12"/>
        <v>4</v>
      </c>
      <c r="AR28" s="127" t="s">
        <v>266</v>
      </c>
      <c r="AS28" s="27">
        <f t="shared" si="13"/>
        <v>3</v>
      </c>
      <c r="AT28" s="28">
        <f t="shared" si="14"/>
        <v>1</v>
      </c>
      <c r="AU28" s="28">
        <f t="shared" si="14"/>
        <v>0</v>
      </c>
      <c r="AV28" s="28">
        <f t="shared" si="14"/>
        <v>0</v>
      </c>
      <c r="AW28" s="28">
        <f t="shared" si="14"/>
        <v>0</v>
      </c>
      <c r="AX28" s="29">
        <f t="shared" si="14"/>
        <v>0</v>
      </c>
      <c r="AY28" s="29">
        <f t="shared" si="15"/>
        <v>4</v>
      </c>
      <c r="AZ28" s="46">
        <v>1</v>
      </c>
      <c r="BA28" s="242">
        <f>VLOOKUP(AZ28,$C$346:$AA$349,25)</f>
        <v>328</v>
      </c>
      <c r="BD28" s="423">
        <f t="shared" si="22"/>
        <v>8</v>
      </c>
      <c r="BE28" s="423">
        <f t="shared" si="23"/>
        <v>-7</v>
      </c>
      <c r="BF28" s="423">
        <f t="shared" si="24"/>
        <v>1</v>
      </c>
    </row>
    <row r="29" spans="1:58" s="97" customFormat="1" ht="15" customHeight="1">
      <c r="A29" s="96"/>
      <c r="B29" s="1204"/>
      <c r="C29" s="128">
        <v>24</v>
      </c>
      <c r="D29" s="129">
        <v>2376</v>
      </c>
      <c r="E29" s="130">
        <v>2315</v>
      </c>
      <c r="F29" s="131">
        <v>4691</v>
      </c>
      <c r="G29" s="129"/>
      <c r="H29" s="130"/>
      <c r="I29" s="132">
        <f t="shared" si="0"/>
        <v>0</v>
      </c>
      <c r="J29" s="129">
        <v>61</v>
      </c>
      <c r="K29" s="130">
        <v>52</v>
      </c>
      <c r="L29" s="132">
        <f t="shared" si="1"/>
        <v>113</v>
      </c>
      <c r="M29" s="129"/>
      <c r="N29" s="130"/>
      <c r="O29" s="132">
        <f t="shared" si="2"/>
        <v>0</v>
      </c>
      <c r="P29" s="129">
        <v>62</v>
      </c>
      <c r="Q29" s="130">
        <v>45</v>
      </c>
      <c r="R29" s="132">
        <f t="shared" si="9"/>
        <v>107</v>
      </c>
      <c r="S29" s="129">
        <v>1</v>
      </c>
      <c r="T29" s="130">
        <v>2</v>
      </c>
      <c r="U29" s="132">
        <f t="shared" si="10"/>
        <v>3</v>
      </c>
      <c r="V29" s="74">
        <v>17</v>
      </c>
      <c r="W29" s="75">
        <v>7</v>
      </c>
      <c r="X29" s="132">
        <f t="shared" si="3"/>
        <v>24</v>
      </c>
      <c r="Y29" s="129">
        <f t="shared" si="4"/>
        <v>2393</v>
      </c>
      <c r="Z29" s="130">
        <f t="shared" si="5"/>
        <v>2331</v>
      </c>
      <c r="AA29" s="131">
        <f t="shared" si="6"/>
        <v>4724</v>
      </c>
      <c r="AB29" s="274">
        <f t="shared" si="19"/>
        <v>33</v>
      </c>
      <c r="AC29" s="400">
        <v>2393</v>
      </c>
      <c r="AD29" s="400">
        <v>2331</v>
      </c>
      <c r="AE29" s="401">
        <v>4724</v>
      </c>
      <c r="AF29" s="371">
        <f t="shared" si="11"/>
        <v>0</v>
      </c>
      <c r="AG29" s="372">
        <f t="shared" si="7"/>
        <v>0</v>
      </c>
      <c r="AH29" s="372">
        <f t="shared" si="8"/>
        <v>0</v>
      </c>
      <c r="AJ29" s="134" t="s">
        <v>267</v>
      </c>
      <c r="AK29" s="135">
        <f>COUNTIF($AA$351:$AA$355,"&lt;500")</f>
        <v>2</v>
      </c>
      <c r="AL29" s="136">
        <f>COUNTIF($AA$351:$AA$355,"&lt;1000")</f>
        <v>4</v>
      </c>
      <c r="AM29" s="136">
        <f>COUNTIF($AA$351:$AA$355,"&lt;2000")</f>
        <v>4</v>
      </c>
      <c r="AN29" s="136">
        <f>COUNTIF($AA$351:$AA$355,"&lt;3000")</f>
        <v>5</v>
      </c>
      <c r="AO29" s="136">
        <f>COUNTIF($AA$351:$AA$355,"&lt;5000")</f>
        <v>5</v>
      </c>
      <c r="AP29" s="137">
        <f>COUNTIF($AA$351:$AA$355,"&lt;10000")</f>
        <v>5</v>
      </c>
      <c r="AQ29" s="246">
        <f t="shared" si="12"/>
        <v>5</v>
      </c>
      <c r="AR29" s="138" t="s">
        <v>267</v>
      </c>
      <c r="AS29" s="30">
        <f t="shared" si="13"/>
        <v>2</v>
      </c>
      <c r="AT29" s="31">
        <f t="shared" si="14"/>
        <v>2</v>
      </c>
      <c r="AU29" s="31">
        <f t="shared" si="14"/>
        <v>0</v>
      </c>
      <c r="AV29" s="31">
        <f t="shared" si="14"/>
        <v>1</v>
      </c>
      <c r="AW29" s="31">
        <f t="shared" si="14"/>
        <v>0</v>
      </c>
      <c r="AX29" s="32">
        <f t="shared" si="14"/>
        <v>0</v>
      </c>
      <c r="AY29" s="32">
        <f t="shared" si="15"/>
        <v>5</v>
      </c>
      <c r="AZ29" s="47">
        <v>1</v>
      </c>
      <c r="BA29" s="237">
        <f>VLOOKUP(AZ29,$C$351:$AA$355,25)</f>
        <v>2053</v>
      </c>
      <c r="BD29" s="423">
        <f t="shared" si="22"/>
        <v>17</v>
      </c>
      <c r="BE29" s="423">
        <f t="shared" si="23"/>
        <v>16</v>
      </c>
      <c r="BF29" s="423">
        <f t="shared" si="24"/>
        <v>33</v>
      </c>
    </row>
    <row r="30" spans="1:58" s="97" customFormat="1" ht="15" customHeight="1">
      <c r="A30" s="96"/>
      <c r="B30" s="1204"/>
      <c r="C30" s="128">
        <v>25</v>
      </c>
      <c r="D30" s="129">
        <v>2108</v>
      </c>
      <c r="E30" s="130">
        <v>2406</v>
      </c>
      <c r="F30" s="131">
        <v>4514</v>
      </c>
      <c r="G30" s="129"/>
      <c r="H30" s="130"/>
      <c r="I30" s="132">
        <f t="shared" si="0"/>
        <v>0</v>
      </c>
      <c r="J30" s="129">
        <v>37</v>
      </c>
      <c r="K30" s="130">
        <v>37</v>
      </c>
      <c r="L30" s="132">
        <f t="shared" si="1"/>
        <v>74</v>
      </c>
      <c r="M30" s="129"/>
      <c r="N30" s="130"/>
      <c r="O30" s="132">
        <f t="shared" si="2"/>
        <v>0</v>
      </c>
      <c r="P30" s="129">
        <v>55</v>
      </c>
      <c r="Q30" s="130">
        <v>42</v>
      </c>
      <c r="R30" s="132">
        <f t="shared" si="9"/>
        <v>97</v>
      </c>
      <c r="S30" s="129">
        <v>3</v>
      </c>
      <c r="T30" s="130">
        <v>2</v>
      </c>
      <c r="U30" s="132">
        <f t="shared" si="10"/>
        <v>5</v>
      </c>
      <c r="V30" s="74">
        <v>0</v>
      </c>
      <c r="W30" s="75">
        <v>7</v>
      </c>
      <c r="X30" s="132">
        <f t="shared" si="3"/>
        <v>7</v>
      </c>
      <c r="Y30" s="129">
        <f t="shared" si="4"/>
        <v>2093</v>
      </c>
      <c r="Z30" s="130">
        <f t="shared" si="5"/>
        <v>2410</v>
      </c>
      <c r="AA30" s="131">
        <f t="shared" si="6"/>
        <v>4503</v>
      </c>
      <c r="AB30" s="274">
        <f t="shared" si="19"/>
        <v>-11</v>
      </c>
      <c r="AC30" s="400">
        <v>2093</v>
      </c>
      <c r="AD30" s="400">
        <v>2410</v>
      </c>
      <c r="AE30" s="401">
        <v>4503</v>
      </c>
      <c r="AF30" s="371">
        <f t="shared" si="11"/>
        <v>0</v>
      </c>
      <c r="AG30" s="372">
        <f t="shared" si="7"/>
        <v>0</v>
      </c>
      <c r="AH30" s="372">
        <f t="shared" si="8"/>
        <v>0</v>
      </c>
      <c r="AJ30" s="134" t="s">
        <v>268</v>
      </c>
      <c r="AK30" s="135">
        <f>COUNTIF($AA$357:$AA$368,"&lt;500")</f>
        <v>7</v>
      </c>
      <c r="AL30" s="136">
        <f>COUNTIF($AA$357:$AA$368,"&lt;1000")</f>
        <v>9</v>
      </c>
      <c r="AM30" s="136">
        <f>COUNTIF($AA$357:$AA$368,"&lt;2000")</f>
        <v>10</v>
      </c>
      <c r="AN30" s="136">
        <f>COUNTIF($AA$357:$AA$368,"&lt;3000")</f>
        <v>12</v>
      </c>
      <c r="AO30" s="136">
        <f>COUNTIF($AA$357:$AA$368,"&lt;5000")</f>
        <v>12</v>
      </c>
      <c r="AP30" s="137">
        <f>COUNTIF($AA$357:$AA$368,"&lt;10000")</f>
        <v>12</v>
      </c>
      <c r="AQ30" s="246">
        <f t="shared" si="12"/>
        <v>12</v>
      </c>
      <c r="AR30" s="585" t="s">
        <v>268</v>
      </c>
      <c r="AS30" s="30">
        <f t="shared" si="13"/>
        <v>7</v>
      </c>
      <c r="AT30" s="31">
        <f t="shared" si="14"/>
        <v>2</v>
      </c>
      <c r="AU30" s="31">
        <f t="shared" si="14"/>
        <v>1</v>
      </c>
      <c r="AV30" s="31">
        <f t="shared" si="14"/>
        <v>2</v>
      </c>
      <c r="AW30" s="31">
        <f t="shared" si="14"/>
        <v>0</v>
      </c>
      <c r="AX30" s="32">
        <f t="shared" si="14"/>
        <v>0</v>
      </c>
      <c r="AY30" s="32">
        <f t="shared" si="15"/>
        <v>12</v>
      </c>
      <c r="AZ30" s="589">
        <v>1</v>
      </c>
      <c r="BA30" s="237">
        <f>VLOOKUP(AZ30,$C$357:$AA$368,25)</f>
        <v>2603</v>
      </c>
      <c r="BD30" s="423">
        <f t="shared" si="22"/>
        <v>-15</v>
      </c>
      <c r="BE30" s="423">
        <f t="shared" si="23"/>
        <v>4</v>
      </c>
      <c r="BF30" s="423">
        <f t="shared" si="24"/>
        <v>-11</v>
      </c>
    </row>
    <row r="31" spans="1:58" s="97" customFormat="1" ht="15" customHeight="1">
      <c r="A31" s="96"/>
      <c r="B31" s="1204"/>
      <c r="C31" s="128">
        <v>26</v>
      </c>
      <c r="D31" s="129">
        <v>446</v>
      </c>
      <c r="E31" s="130">
        <v>461</v>
      </c>
      <c r="F31" s="131">
        <v>907</v>
      </c>
      <c r="G31" s="129"/>
      <c r="H31" s="130"/>
      <c r="I31" s="132">
        <f t="shared" si="0"/>
        <v>0</v>
      </c>
      <c r="J31" s="129">
        <v>6</v>
      </c>
      <c r="K31" s="130">
        <v>5</v>
      </c>
      <c r="L31" s="132">
        <f t="shared" si="1"/>
        <v>11</v>
      </c>
      <c r="M31" s="129"/>
      <c r="N31" s="130"/>
      <c r="O31" s="132">
        <f t="shared" si="2"/>
        <v>0</v>
      </c>
      <c r="P31" s="129">
        <v>9</v>
      </c>
      <c r="Q31" s="130">
        <v>4</v>
      </c>
      <c r="R31" s="132">
        <f t="shared" si="9"/>
        <v>13</v>
      </c>
      <c r="S31" s="129"/>
      <c r="T31" s="130"/>
      <c r="U31" s="132">
        <f t="shared" si="10"/>
        <v>0</v>
      </c>
      <c r="V31" s="74">
        <v>-1</v>
      </c>
      <c r="W31" s="75">
        <v>1</v>
      </c>
      <c r="X31" s="132">
        <f t="shared" si="3"/>
        <v>0</v>
      </c>
      <c r="Y31" s="129">
        <f t="shared" si="4"/>
        <v>442</v>
      </c>
      <c r="Z31" s="130">
        <f t="shared" si="5"/>
        <v>463</v>
      </c>
      <c r="AA31" s="131">
        <f t="shared" si="6"/>
        <v>905</v>
      </c>
      <c r="AB31" s="274">
        <f t="shared" si="19"/>
        <v>-2</v>
      </c>
      <c r="AC31" s="400">
        <v>442</v>
      </c>
      <c r="AD31" s="400">
        <v>463</v>
      </c>
      <c r="AE31" s="401">
        <v>905</v>
      </c>
      <c r="AF31" s="371">
        <f t="shared" si="11"/>
        <v>0</v>
      </c>
      <c r="AG31" s="372">
        <f t="shared" si="7"/>
        <v>0</v>
      </c>
      <c r="AH31" s="372">
        <f t="shared" si="8"/>
        <v>0</v>
      </c>
      <c r="AJ31" s="134" t="s">
        <v>269</v>
      </c>
      <c r="AK31" s="135">
        <f>COUNTIF($AA$370:$AA$375,"&lt;500")</f>
        <v>3</v>
      </c>
      <c r="AL31" s="136">
        <f>COUNTIF($AA$370:$AA$375,"&lt;1000")</f>
        <v>5</v>
      </c>
      <c r="AM31" s="136">
        <f>COUNTIF($AA$370:$AA$375,"&lt;2000")</f>
        <v>6</v>
      </c>
      <c r="AN31" s="136">
        <f>COUNTIF($AA$370:$AA$375,"&lt;3000")</f>
        <v>6</v>
      </c>
      <c r="AO31" s="136">
        <f>COUNTIF($AA$370:$AA$375,"&lt;5000")</f>
        <v>6</v>
      </c>
      <c r="AP31" s="137">
        <f>COUNTIF($AA$370:$AA$375,"&lt;10000")</f>
        <v>6</v>
      </c>
      <c r="AQ31" s="246">
        <f t="shared" si="12"/>
        <v>6</v>
      </c>
      <c r="AR31" s="138" t="s">
        <v>269</v>
      </c>
      <c r="AS31" s="30">
        <f t="shared" si="13"/>
        <v>3</v>
      </c>
      <c r="AT31" s="31">
        <f t="shared" si="14"/>
        <v>2</v>
      </c>
      <c r="AU31" s="31">
        <f t="shared" si="14"/>
        <v>1</v>
      </c>
      <c r="AV31" s="31">
        <f t="shared" si="14"/>
        <v>0</v>
      </c>
      <c r="AW31" s="31">
        <f t="shared" si="14"/>
        <v>0</v>
      </c>
      <c r="AX31" s="32">
        <f t="shared" si="14"/>
        <v>0</v>
      </c>
      <c r="AY31" s="32">
        <f t="shared" si="15"/>
        <v>6</v>
      </c>
      <c r="AZ31" s="47">
        <v>1</v>
      </c>
      <c r="BA31" s="237">
        <f>VLOOKUP(AZ31,$C$370:$AA$375,25)</f>
        <v>1646</v>
      </c>
      <c r="BD31" s="423">
        <f t="shared" si="22"/>
        <v>-4</v>
      </c>
      <c r="BE31" s="423">
        <f t="shared" si="23"/>
        <v>2</v>
      </c>
      <c r="BF31" s="423">
        <f t="shared" si="24"/>
        <v>-2</v>
      </c>
    </row>
    <row r="32" spans="1:58" s="97" customFormat="1" ht="15" customHeight="1">
      <c r="A32" s="96"/>
      <c r="B32" s="1204"/>
      <c r="C32" s="128">
        <v>27</v>
      </c>
      <c r="D32" s="129">
        <v>30</v>
      </c>
      <c r="E32" s="130">
        <v>35</v>
      </c>
      <c r="F32" s="131">
        <v>65</v>
      </c>
      <c r="G32" s="129"/>
      <c r="H32" s="130"/>
      <c r="I32" s="132">
        <f t="shared" si="0"/>
        <v>0</v>
      </c>
      <c r="J32" s="129"/>
      <c r="K32" s="130"/>
      <c r="L32" s="132">
        <f t="shared" si="1"/>
        <v>0</v>
      </c>
      <c r="M32" s="129"/>
      <c r="N32" s="130"/>
      <c r="O32" s="132">
        <f t="shared" si="2"/>
        <v>0</v>
      </c>
      <c r="P32" s="129">
        <v>1</v>
      </c>
      <c r="Q32" s="130">
        <v>0</v>
      </c>
      <c r="R32" s="132">
        <f t="shared" si="9"/>
        <v>1</v>
      </c>
      <c r="S32" s="129"/>
      <c r="T32" s="130"/>
      <c r="U32" s="132">
        <f t="shared" si="10"/>
        <v>0</v>
      </c>
      <c r="V32" s="74">
        <v>0</v>
      </c>
      <c r="W32" s="75">
        <v>0</v>
      </c>
      <c r="X32" s="132">
        <f t="shared" si="3"/>
        <v>0</v>
      </c>
      <c r="Y32" s="129">
        <f t="shared" si="4"/>
        <v>29</v>
      </c>
      <c r="Z32" s="130">
        <f t="shared" si="5"/>
        <v>35</v>
      </c>
      <c r="AA32" s="131">
        <f t="shared" si="6"/>
        <v>64</v>
      </c>
      <c r="AB32" s="274">
        <f t="shared" si="19"/>
        <v>-1</v>
      </c>
      <c r="AC32" s="400">
        <v>29</v>
      </c>
      <c r="AD32" s="400">
        <v>35</v>
      </c>
      <c r="AE32" s="401">
        <v>64</v>
      </c>
      <c r="AF32" s="371">
        <f t="shared" si="11"/>
        <v>0</v>
      </c>
      <c r="AG32" s="372">
        <f t="shared" si="7"/>
        <v>0</v>
      </c>
      <c r="AH32" s="372">
        <f t="shared" si="8"/>
        <v>0</v>
      </c>
      <c r="AJ32" s="134" t="s">
        <v>270</v>
      </c>
      <c r="AK32" s="135">
        <f>COUNTIF($AA$377:$AA$389,"&lt;500")</f>
        <v>10</v>
      </c>
      <c r="AL32" s="136">
        <f>COUNTIF($AA$377:$AA$389,"&lt;1000")</f>
        <v>12</v>
      </c>
      <c r="AM32" s="136">
        <f>COUNTIF($AA$377:$AA$389,"&lt;2000")</f>
        <v>13</v>
      </c>
      <c r="AN32" s="136">
        <f>COUNTIF($AA$377:$AA$389,"&lt;3000")</f>
        <v>13</v>
      </c>
      <c r="AO32" s="136">
        <f>COUNTIF($AA$377:$AA$389,"&lt;5000")</f>
        <v>13</v>
      </c>
      <c r="AP32" s="137">
        <f>COUNTIF($AA$377:$AA$389,"&lt;10000")</f>
        <v>13</v>
      </c>
      <c r="AQ32" s="246">
        <f t="shared" si="12"/>
        <v>13</v>
      </c>
      <c r="AR32" s="586" t="s">
        <v>270</v>
      </c>
      <c r="AS32" s="36">
        <f t="shared" si="13"/>
        <v>10</v>
      </c>
      <c r="AT32" s="37">
        <f t="shared" si="14"/>
        <v>2</v>
      </c>
      <c r="AU32" s="37">
        <f t="shared" si="14"/>
        <v>1</v>
      </c>
      <c r="AV32" s="37">
        <f t="shared" si="14"/>
        <v>0</v>
      </c>
      <c r="AW32" s="37">
        <f t="shared" si="14"/>
        <v>0</v>
      </c>
      <c r="AX32" s="38">
        <f t="shared" si="14"/>
        <v>0</v>
      </c>
      <c r="AY32" s="38">
        <f t="shared" si="15"/>
        <v>13</v>
      </c>
      <c r="AZ32" s="587">
        <v>1</v>
      </c>
      <c r="BA32" s="241" t="e">
        <f>VLOOKUP(AZ32,$C$377:$AA$389,25)</f>
        <v>#N/A</v>
      </c>
      <c r="BD32" s="423">
        <f t="shared" si="22"/>
        <v>-1</v>
      </c>
      <c r="BE32" s="423">
        <f t="shared" si="23"/>
        <v>0</v>
      </c>
      <c r="BF32" s="423">
        <f t="shared" si="24"/>
        <v>-1</v>
      </c>
    </row>
    <row r="33" spans="1:58" s="97" customFormat="1" ht="15" customHeight="1">
      <c r="A33" s="96"/>
      <c r="B33" s="1204"/>
      <c r="C33" s="128">
        <v>28</v>
      </c>
      <c r="D33" s="129">
        <v>32</v>
      </c>
      <c r="E33" s="130">
        <v>46</v>
      </c>
      <c r="F33" s="131">
        <v>78</v>
      </c>
      <c r="G33" s="129"/>
      <c r="H33" s="130"/>
      <c r="I33" s="132">
        <f t="shared" si="0"/>
        <v>0</v>
      </c>
      <c r="J33" s="129"/>
      <c r="K33" s="130"/>
      <c r="L33" s="132">
        <f t="shared" si="1"/>
        <v>0</v>
      </c>
      <c r="M33" s="129"/>
      <c r="N33" s="130"/>
      <c r="O33" s="132">
        <f t="shared" si="2"/>
        <v>0</v>
      </c>
      <c r="P33" s="129">
        <v>1</v>
      </c>
      <c r="Q33" s="130">
        <v>1</v>
      </c>
      <c r="R33" s="132">
        <f t="shared" si="9"/>
        <v>2</v>
      </c>
      <c r="S33" s="129"/>
      <c r="T33" s="130"/>
      <c r="U33" s="132">
        <f t="shared" si="10"/>
        <v>0</v>
      </c>
      <c r="V33" s="74">
        <v>0</v>
      </c>
      <c r="W33" s="75">
        <v>0</v>
      </c>
      <c r="X33" s="132">
        <f t="shared" si="3"/>
        <v>0</v>
      </c>
      <c r="Y33" s="129">
        <f t="shared" si="4"/>
        <v>31</v>
      </c>
      <c r="Z33" s="130">
        <f t="shared" si="5"/>
        <v>45</v>
      </c>
      <c r="AA33" s="131">
        <f t="shared" si="6"/>
        <v>76</v>
      </c>
      <c r="AB33" s="274">
        <f t="shared" si="19"/>
        <v>-2</v>
      </c>
      <c r="AC33" s="400">
        <v>31</v>
      </c>
      <c r="AD33" s="400">
        <v>45</v>
      </c>
      <c r="AE33" s="401">
        <v>76</v>
      </c>
      <c r="AF33" s="371">
        <f t="shared" si="11"/>
        <v>0</v>
      </c>
      <c r="AG33" s="372">
        <f t="shared" si="7"/>
        <v>0</v>
      </c>
      <c r="AH33" s="372">
        <f t="shared" si="8"/>
        <v>0</v>
      </c>
      <c r="AJ33" s="134" t="s">
        <v>271</v>
      </c>
      <c r="AK33" s="135">
        <f>COUNTIF($AA$392:$AA$401,"&lt;500")</f>
        <v>3</v>
      </c>
      <c r="AL33" s="136">
        <f>COUNTIF($AA$392:$AA$401,"&lt;1000")</f>
        <v>3</v>
      </c>
      <c r="AM33" s="136">
        <f>COUNTIF($AA$392:$AA$401,"&lt;2000")</f>
        <v>10</v>
      </c>
      <c r="AN33" s="136">
        <f>COUNTIF($AA$392:$AA$401,"&lt;3000")</f>
        <v>10</v>
      </c>
      <c r="AO33" s="136">
        <f>COUNTIF($AA$392:$AA$401,"&lt;5000")</f>
        <v>10</v>
      </c>
      <c r="AP33" s="137">
        <f>COUNTIF($AA$392:$AA$401,"&lt;10000")</f>
        <v>10</v>
      </c>
      <c r="AQ33" s="246">
        <f t="shared" si="12"/>
        <v>10</v>
      </c>
      <c r="AR33" s="160" t="s">
        <v>271</v>
      </c>
      <c r="AS33" s="33">
        <f t="shared" si="13"/>
        <v>3</v>
      </c>
      <c r="AT33" s="34">
        <f t="shared" si="14"/>
        <v>0</v>
      </c>
      <c r="AU33" s="34">
        <f t="shared" si="14"/>
        <v>7</v>
      </c>
      <c r="AV33" s="34">
        <f t="shared" si="14"/>
        <v>0</v>
      </c>
      <c r="AW33" s="34">
        <f t="shared" si="14"/>
        <v>0</v>
      </c>
      <c r="AX33" s="35">
        <f t="shared" si="14"/>
        <v>0</v>
      </c>
      <c r="AY33" s="35">
        <f t="shared" si="15"/>
        <v>10</v>
      </c>
      <c r="AZ33" s="49">
        <v>2</v>
      </c>
      <c r="BA33" s="240">
        <f>VLOOKUP(AZ33,$C$392:$AA$401,25)</f>
        <v>1433</v>
      </c>
      <c r="BD33" s="423">
        <f t="shared" si="22"/>
        <v>-1</v>
      </c>
      <c r="BE33" s="423">
        <f t="shared" si="23"/>
        <v>-1</v>
      </c>
      <c r="BF33" s="423">
        <f t="shared" si="24"/>
        <v>-2</v>
      </c>
    </row>
    <row r="34" spans="1:58" s="97" customFormat="1" ht="15" customHeight="1">
      <c r="A34" s="96"/>
      <c r="B34" s="1204"/>
      <c r="C34" s="128">
        <v>29</v>
      </c>
      <c r="D34" s="129">
        <v>11</v>
      </c>
      <c r="E34" s="130">
        <v>16</v>
      </c>
      <c r="F34" s="131">
        <v>27</v>
      </c>
      <c r="G34" s="129"/>
      <c r="H34" s="130"/>
      <c r="I34" s="132">
        <f t="shared" si="0"/>
        <v>0</v>
      </c>
      <c r="J34" s="129"/>
      <c r="K34" s="130"/>
      <c r="L34" s="132">
        <f t="shared" si="1"/>
        <v>0</v>
      </c>
      <c r="M34" s="129"/>
      <c r="N34" s="130"/>
      <c r="O34" s="132">
        <f t="shared" si="2"/>
        <v>0</v>
      </c>
      <c r="P34" s="129">
        <v>0</v>
      </c>
      <c r="Q34" s="130">
        <v>1</v>
      </c>
      <c r="R34" s="132">
        <f t="shared" si="9"/>
        <v>1</v>
      </c>
      <c r="S34" s="129"/>
      <c r="T34" s="130"/>
      <c r="U34" s="132">
        <f t="shared" si="10"/>
        <v>0</v>
      </c>
      <c r="V34" s="74">
        <v>0</v>
      </c>
      <c r="W34" s="75">
        <v>0</v>
      </c>
      <c r="X34" s="132">
        <f t="shared" si="3"/>
        <v>0</v>
      </c>
      <c r="Y34" s="129">
        <f t="shared" si="4"/>
        <v>11</v>
      </c>
      <c r="Z34" s="130">
        <f t="shared" si="5"/>
        <v>15</v>
      </c>
      <c r="AA34" s="131">
        <f t="shared" si="6"/>
        <v>26</v>
      </c>
      <c r="AB34" s="274">
        <f t="shared" si="19"/>
        <v>-1</v>
      </c>
      <c r="AC34" s="400">
        <v>11</v>
      </c>
      <c r="AD34" s="400">
        <v>15</v>
      </c>
      <c r="AE34" s="401">
        <v>26</v>
      </c>
      <c r="AF34" s="371">
        <f t="shared" si="11"/>
        <v>0</v>
      </c>
      <c r="AG34" s="372">
        <f t="shared" si="7"/>
        <v>0</v>
      </c>
      <c r="AH34" s="372">
        <f t="shared" si="8"/>
        <v>0</v>
      </c>
      <c r="AJ34" s="134" t="s">
        <v>272</v>
      </c>
      <c r="AK34" s="135">
        <f>COUNTIF($AA$403:$AA$412,"&lt;500")</f>
        <v>8</v>
      </c>
      <c r="AL34" s="136">
        <f>COUNTIF($AA$403:$AA$412,"&lt;1000")</f>
        <v>9</v>
      </c>
      <c r="AM34" s="136">
        <f>COUNTIF($AA$403:$AA$412,"&lt;2000")</f>
        <v>10</v>
      </c>
      <c r="AN34" s="136">
        <f>COUNTIF($AA$403:$AA$412,"&lt;3000")</f>
        <v>10</v>
      </c>
      <c r="AO34" s="136">
        <f>COUNTIF($AA$403:$AA$412,"&lt;5000")</f>
        <v>10</v>
      </c>
      <c r="AP34" s="137">
        <f>COUNTIF($AA$403:$AA$412,"&lt;10000")</f>
        <v>10</v>
      </c>
      <c r="AQ34" s="246">
        <f t="shared" si="12"/>
        <v>10</v>
      </c>
      <c r="AR34" s="138" t="s">
        <v>272</v>
      </c>
      <c r="AS34" s="30">
        <f t="shared" si="13"/>
        <v>8</v>
      </c>
      <c r="AT34" s="31">
        <f t="shared" si="14"/>
        <v>1</v>
      </c>
      <c r="AU34" s="31">
        <f t="shared" si="14"/>
        <v>1</v>
      </c>
      <c r="AV34" s="31">
        <f t="shared" si="14"/>
        <v>0</v>
      </c>
      <c r="AW34" s="31">
        <f t="shared" si="14"/>
        <v>0</v>
      </c>
      <c r="AX34" s="32">
        <f t="shared" si="14"/>
        <v>0</v>
      </c>
      <c r="AY34" s="32">
        <f t="shared" si="15"/>
        <v>10</v>
      </c>
      <c r="AZ34" s="47">
        <v>2</v>
      </c>
      <c r="BA34" s="237">
        <f>VLOOKUP(AZ34,$C$403:$AA$412,25)</f>
        <v>1203</v>
      </c>
      <c r="BD34" s="423">
        <f t="shared" si="22"/>
        <v>0</v>
      </c>
      <c r="BE34" s="423">
        <f t="shared" si="23"/>
        <v>-1</v>
      </c>
      <c r="BF34" s="423">
        <f t="shared" si="24"/>
        <v>-1</v>
      </c>
    </row>
    <row r="35" spans="1:58" s="97" customFormat="1" ht="15" customHeight="1">
      <c r="A35" s="96"/>
      <c r="B35" s="1204"/>
      <c r="C35" s="150">
        <v>30</v>
      </c>
      <c r="D35" s="151">
        <v>1705</v>
      </c>
      <c r="E35" s="152">
        <v>1604</v>
      </c>
      <c r="F35" s="153">
        <v>3309</v>
      </c>
      <c r="G35" s="151"/>
      <c r="H35" s="152"/>
      <c r="I35" s="154">
        <f t="shared" si="0"/>
        <v>0</v>
      </c>
      <c r="J35" s="151">
        <v>66</v>
      </c>
      <c r="K35" s="152">
        <v>60</v>
      </c>
      <c r="L35" s="154">
        <f t="shared" si="1"/>
        <v>126</v>
      </c>
      <c r="M35" s="151"/>
      <c r="N35" s="152"/>
      <c r="O35" s="154">
        <f t="shared" si="2"/>
        <v>0</v>
      </c>
      <c r="P35" s="151">
        <v>57</v>
      </c>
      <c r="Q35" s="152">
        <v>56</v>
      </c>
      <c r="R35" s="154">
        <f t="shared" si="9"/>
        <v>113</v>
      </c>
      <c r="S35" s="151"/>
      <c r="T35" s="152">
        <v>1</v>
      </c>
      <c r="U35" s="154">
        <f t="shared" si="10"/>
        <v>1</v>
      </c>
      <c r="V35" s="76">
        <v>6</v>
      </c>
      <c r="W35" s="77">
        <v>10</v>
      </c>
      <c r="X35" s="154">
        <f t="shared" si="3"/>
        <v>16</v>
      </c>
      <c r="Y35" s="151">
        <f t="shared" si="4"/>
        <v>1720</v>
      </c>
      <c r="Z35" s="152">
        <f t="shared" si="5"/>
        <v>1619</v>
      </c>
      <c r="AA35" s="153">
        <f t="shared" si="6"/>
        <v>3339</v>
      </c>
      <c r="AB35" s="275">
        <f t="shared" si="19"/>
        <v>30</v>
      </c>
      <c r="AC35" s="402">
        <v>1720</v>
      </c>
      <c r="AD35" s="402">
        <v>1619</v>
      </c>
      <c r="AE35" s="403">
        <v>3339</v>
      </c>
      <c r="AF35" s="373">
        <f t="shared" si="11"/>
        <v>0</v>
      </c>
      <c r="AG35" s="374">
        <f t="shared" si="7"/>
        <v>0</v>
      </c>
      <c r="AH35" s="374">
        <f t="shared" si="8"/>
        <v>0</v>
      </c>
      <c r="AJ35" s="134" t="s">
        <v>273</v>
      </c>
      <c r="AK35" s="135">
        <f>COUNTIF($AA$414:$AA$430,"&lt;500")</f>
        <v>15</v>
      </c>
      <c r="AL35" s="136">
        <f>COUNTIF($AA$414:$AA$430,"&lt;1000")</f>
        <v>16</v>
      </c>
      <c r="AM35" s="136">
        <f>COUNTIF($AA$414:$AA$430,"&lt;2000")</f>
        <v>17</v>
      </c>
      <c r="AN35" s="136">
        <f>COUNTIF($AA$414:$AA$430,"&lt;3000")</f>
        <v>17</v>
      </c>
      <c r="AO35" s="136">
        <f>COUNTIF($AA$414:$AA$430,"&lt;5000")</f>
        <v>17</v>
      </c>
      <c r="AP35" s="137">
        <f>COUNTIF($AA$414:$AA$430,"&lt;10000")</f>
        <v>17</v>
      </c>
      <c r="AQ35" s="246">
        <f t="shared" si="12"/>
        <v>17</v>
      </c>
      <c r="AR35" s="138" t="s">
        <v>273</v>
      </c>
      <c r="AS35" s="30">
        <f t="shared" si="13"/>
        <v>15</v>
      </c>
      <c r="AT35" s="31">
        <f t="shared" si="14"/>
        <v>1</v>
      </c>
      <c r="AU35" s="31">
        <f t="shared" si="14"/>
        <v>1</v>
      </c>
      <c r="AV35" s="31">
        <f t="shared" si="14"/>
        <v>0</v>
      </c>
      <c r="AW35" s="31">
        <f t="shared" si="14"/>
        <v>0</v>
      </c>
      <c r="AX35" s="32">
        <f t="shared" si="14"/>
        <v>0</v>
      </c>
      <c r="AY35" s="32">
        <f t="shared" si="15"/>
        <v>17</v>
      </c>
      <c r="AZ35" s="47">
        <v>7</v>
      </c>
      <c r="BA35" s="237" t="e">
        <f>VLOOKUP(AZ35,$C$414:$AA$430,25)</f>
        <v>#N/A</v>
      </c>
      <c r="BD35" s="423">
        <f t="shared" si="22"/>
        <v>15</v>
      </c>
      <c r="BE35" s="423">
        <f t="shared" si="23"/>
        <v>15</v>
      </c>
      <c r="BF35" s="423">
        <f t="shared" si="24"/>
        <v>30</v>
      </c>
    </row>
    <row r="36" spans="1:58" s="97" customFormat="1" ht="15" customHeight="1">
      <c r="A36" s="96"/>
      <c r="B36" s="1204"/>
      <c r="C36" s="161">
        <v>31</v>
      </c>
      <c r="D36" s="162">
        <v>401</v>
      </c>
      <c r="E36" s="163">
        <v>442</v>
      </c>
      <c r="F36" s="164">
        <v>843</v>
      </c>
      <c r="G36" s="162"/>
      <c r="H36" s="163"/>
      <c r="I36" s="165">
        <f t="shared" si="0"/>
        <v>0</v>
      </c>
      <c r="J36" s="162">
        <v>10</v>
      </c>
      <c r="K36" s="163">
        <v>9</v>
      </c>
      <c r="L36" s="165">
        <f t="shared" si="1"/>
        <v>19</v>
      </c>
      <c r="M36" s="162"/>
      <c r="N36" s="163"/>
      <c r="O36" s="165">
        <f t="shared" si="2"/>
        <v>0</v>
      </c>
      <c r="P36" s="162">
        <v>9</v>
      </c>
      <c r="Q36" s="163">
        <v>5</v>
      </c>
      <c r="R36" s="165">
        <f t="shared" si="9"/>
        <v>14</v>
      </c>
      <c r="S36" s="162"/>
      <c r="T36" s="163"/>
      <c r="U36" s="165">
        <f t="shared" si="10"/>
        <v>0</v>
      </c>
      <c r="V36" s="234">
        <v>5</v>
      </c>
      <c r="W36" s="235">
        <v>7</v>
      </c>
      <c r="X36" s="165">
        <f t="shared" si="3"/>
        <v>12</v>
      </c>
      <c r="Y36" s="162">
        <f t="shared" si="4"/>
        <v>407</v>
      </c>
      <c r="Z36" s="163">
        <f t="shared" si="5"/>
        <v>453</v>
      </c>
      <c r="AA36" s="164">
        <f t="shared" si="6"/>
        <v>860</v>
      </c>
      <c r="AB36" s="276">
        <f t="shared" si="19"/>
        <v>17</v>
      </c>
      <c r="AC36" s="404">
        <v>407</v>
      </c>
      <c r="AD36" s="404">
        <v>453</v>
      </c>
      <c r="AE36" s="405">
        <v>860</v>
      </c>
      <c r="AF36" s="375">
        <f t="shared" si="11"/>
        <v>0</v>
      </c>
      <c r="AG36" s="376">
        <f t="shared" si="7"/>
        <v>0</v>
      </c>
      <c r="AH36" s="376">
        <f t="shared" si="8"/>
        <v>0</v>
      </c>
      <c r="AJ36" s="134" t="s">
        <v>274</v>
      </c>
      <c r="AK36" s="135">
        <f>COUNTIF($AA$432:$AA$445,"&lt;500")</f>
        <v>14</v>
      </c>
      <c r="AL36" s="136">
        <f>COUNTIF($AA$432:$AA$445,"&lt;1000")</f>
        <v>14</v>
      </c>
      <c r="AM36" s="136">
        <f>COUNTIF($AA$432:$AA$445,"&lt;2000")</f>
        <v>14</v>
      </c>
      <c r="AN36" s="136">
        <f>COUNTIF($AA$432:$AA$445,"&lt;3000")</f>
        <v>14</v>
      </c>
      <c r="AO36" s="136">
        <f>COUNTIF($AA$432:$AA$445,"&lt;5000")</f>
        <v>14</v>
      </c>
      <c r="AP36" s="137">
        <f>COUNTIF($AA$432:$AA$445,"&lt;10000")</f>
        <v>14</v>
      </c>
      <c r="AQ36" s="246">
        <f t="shared" si="12"/>
        <v>14</v>
      </c>
      <c r="AR36" s="138" t="s">
        <v>274</v>
      </c>
      <c r="AS36" s="30">
        <f t="shared" si="13"/>
        <v>14</v>
      </c>
      <c r="AT36" s="31">
        <f t="shared" si="14"/>
        <v>0</v>
      </c>
      <c r="AU36" s="31">
        <f t="shared" si="14"/>
        <v>0</v>
      </c>
      <c r="AV36" s="31">
        <f t="shared" si="14"/>
        <v>0</v>
      </c>
      <c r="AW36" s="31">
        <f t="shared" si="14"/>
        <v>0</v>
      </c>
      <c r="AX36" s="32">
        <f t="shared" si="14"/>
        <v>0</v>
      </c>
      <c r="AY36" s="32">
        <f t="shared" si="15"/>
        <v>14</v>
      </c>
      <c r="AZ36" s="47">
        <v>4</v>
      </c>
      <c r="BA36" s="237">
        <f>VLOOKUP(AZ36,$C$432:$AA$445,25)</f>
        <v>177</v>
      </c>
      <c r="BD36" s="423">
        <f t="shared" si="22"/>
        <v>6</v>
      </c>
      <c r="BE36" s="423">
        <f t="shared" si="23"/>
        <v>11</v>
      </c>
      <c r="BF36" s="423">
        <f t="shared" si="24"/>
        <v>17</v>
      </c>
    </row>
    <row r="37" spans="1:58" s="97" customFormat="1" ht="15" customHeight="1">
      <c r="A37" s="96"/>
      <c r="B37" s="1204"/>
      <c r="C37" s="128">
        <v>32</v>
      </c>
      <c r="D37" s="129">
        <v>1943</v>
      </c>
      <c r="E37" s="130">
        <v>2032</v>
      </c>
      <c r="F37" s="131">
        <v>3975</v>
      </c>
      <c r="G37" s="129"/>
      <c r="H37" s="130"/>
      <c r="I37" s="132">
        <f t="shared" si="0"/>
        <v>0</v>
      </c>
      <c r="J37" s="129">
        <v>36</v>
      </c>
      <c r="K37" s="130">
        <v>30</v>
      </c>
      <c r="L37" s="132">
        <f t="shared" si="1"/>
        <v>66</v>
      </c>
      <c r="M37" s="129"/>
      <c r="N37" s="130"/>
      <c r="O37" s="132">
        <f t="shared" si="2"/>
        <v>0</v>
      </c>
      <c r="P37" s="129">
        <v>37</v>
      </c>
      <c r="Q37" s="130">
        <v>32</v>
      </c>
      <c r="R37" s="132">
        <f t="shared" si="9"/>
        <v>69</v>
      </c>
      <c r="S37" s="129"/>
      <c r="T37" s="130"/>
      <c r="U37" s="132">
        <f t="shared" si="10"/>
        <v>0</v>
      </c>
      <c r="V37" s="74">
        <v>-2</v>
      </c>
      <c r="W37" s="75">
        <v>1</v>
      </c>
      <c r="X37" s="132">
        <f t="shared" si="3"/>
        <v>-1</v>
      </c>
      <c r="Y37" s="129">
        <f t="shared" si="4"/>
        <v>1940</v>
      </c>
      <c r="Z37" s="130">
        <f t="shared" si="5"/>
        <v>2031</v>
      </c>
      <c r="AA37" s="131">
        <f t="shared" si="6"/>
        <v>3971</v>
      </c>
      <c r="AB37" s="274">
        <f t="shared" si="19"/>
        <v>-4</v>
      </c>
      <c r="AC37" s="400">
        <v>1940</v>
      </c>
      <c r="AD37" s="400">
        <v>2031</v>
      </c>
      <c r="AE37" s="401">
        <v>3971</v>
      </c>
      <c r="AF37" s="371">
        <f t="shared" si="11"/>
        <v>0</v>
      </c>
      <c r="AG37" s="372">
        <f t="shared" si="7"/>
        <v>0</v>
      </c>
      <c r="AH37" s="372">
        <f t="shared" si="8"/>
        <v>0</v>
      </c>
      <c r="AJ37" s="134" t="s">
        <v>275</v>
      </c>
      <c r="AK37" s="135">
        <f>COUNTIF($AA$447:$AA$461,"&lt;500")</f>
        <v>8</v>
      </c>
      <c r="AL37" s="136">
        <f>COUNTIF($AA$447:$AA$461,"&lt;1000")</f>
        <v>15</v>
      </c>
      <c r="AM37" s="136">
        <f>COUNTIF($AA$447:$AA$461,"&lt;2000")</f>
        <v>15</v>
      </c>
      <c r="AN37" s="136">
        <f>COUNTIF($AA$447:$AA$461,"&lt;3000")</f>
        <v>15</v>
      </c>
      <c r="AO37" s="136">
        <f>COUNTIF($AA$447:$AA$461,"&lt;5000")</f>
        <v>15</v>
      </c>
      <c r="AP37" s="137">
        <f>COUNTIF($AA$447:$AA$461,"&lt;10000")</f>
        <v>15</v>
      </c>
      <c r="AQ37" s="246">
        <f t="shared" si="12"/>
        <v>15</v>
      </c>
      <c r="AR37" s="138" t="s">
        <v>275</v>
      </c>
      <c r="AS37" s="30">
        <f t="shared" si="13"/>
        <v>8</v>
      </c>
      <c r="AT37" s="31">
        <f t="shared" si="14"/>
        <v>7</v>
      </c>
      <c r="AU37" s="31">
        <f t="shared" si="14"/>
        <v>0</v>
      </c>
      <c r="AV37" s="31">
        <f t="shared" si="14"/>
        <v>0</v>
      </c>
      <c r="AW37" s="31">
        <f t="shared" si="14"/>
        <v>0</v>
      </c>
      <c r="AX37" s="32">
        <f t="shared" si="14"/>
        <v>0</v>
      </c>
      <c r="AY37" s="32">
        <f t="shared" si="15"/>
        <v>15</v>
      </c>
      <c r="AZ37" s="47">
        <v>5</v>
      </c>
      <c r="BA37" s="237" t="e">
        <f>VLOOKUP(AZ37,$C$447:$AA$461,25)</f>
        <v>#N/A</v>
      </c>
      <c r="BD37" s="423">
        <f t="shared" si="22"/>
        <v>-3</v>
      </c>
      <c r="BE37" s="423">
        <f t="shared" si="23"/>
        <v>-1</v>
      </c>
      <c r="BF37" s="423">
        <f t="shared" si="24"/>
        <v>-4</v>
      </c>
    </row>
    <row r="38" spans="1:58" s="97" customFormat="1" ht="15" customHeight="1">
      <c r="A38" s="96"/>
      <c r="B38" s="1204"/>
      <c r="C38" s="128">
        <v>33</v>
      </c>
      <c r="D38" s="129">
        <v>1538</v>
      </c>
      <c r="E38" s="130">
        <v>1689</v>
      </c>
      <c r="F38" s="131">
        <v>3227</v>
      </c>
      <c r="G38" s="129"/>
      <c r="H38" s="130"/>
      <c r="I38" s="132">
        <f t="shared" si="0"/>
        <v>0</v>
      </c>
      <c r="J38" s="129">
        <v>34</v>
      </c>
      <c r="K38" s="130">
        <v>29</v>
      </c>
      <c r="L38" s="132">
        <f t="shared" si="1"/>
        <v>63</v>
      </c>
      <c r="M38" s="129"/>
      <c r="N38" s="130"/>
      <c r="O38" s="132">
        <f t="shared" si="2"/>
        <v>0</v>
      </c>
      <c r="P38" s="129">
        <v>47</v>
      </c>
      <c r="Q38" s="130">
        <v>34</v>
      </c>
      <c r="R38" s="132">
        <f t="shared" si="9"/>
        <v>81</v>
      </c>
      <c r="S38" s="129">
        <v>1</v>
      </c>
      <c r="T38" s="130">
        <v>3</v>
      </c>
      <c r="U38" s="132">
        <f t="shared" si="10"/>
        <v>4</v>
      </c>
      <c r="V38" s="74">
        <v>2</v>
      </c>
      <c r="W38" s="75">
        <v>5</v>
      </c>
      <c r="X38" s="132">
        <f t="shared" si="3"/>
        <v>7</v>
      </c>
      <c r="Y38" s="129">
        <f t="shared" si="4"/>
        <v>1528</v>
      </c>
      <c r="Z38" s="130">
        <f t="shared" si="5"/>
        <v>1692</v>
      </c>
      <c r="AA38" s="131">
        <f t="shared" si="6"/>
        <v>3220</v>
      </c>
      <c r="AB38" s="274">
        <f t="shared" si="19"/>
        <v>-7</v>
      </c>
      <c r="AC38" s="400">
        <v>1528</v>
      </c>
      <c r="AD38" s="400">
        <v>1692</v>
      </c>
      <c r="AE38" s="401">
        <v>3220</v>
      </c>
      <c r="AF38" s="371">
        <f t="shared" si="11"/>
        <v>0</v>
      </c>
      <c r="AG38" s="372">
        <f t="shared" si="7"/>
        <v>0</v>
      </c>
      <c r="AH38" s="372">
        <f t="shared" si="8"/>
        <v>0</v>
      </c>
      <c r="AJ38" s="134" t="s">
        <v>276</v>
      </c>
      <c r="AK38" s="135">
        <f>COUNTIF($AA$463:$AA$475,"&lt;500")</f>
        <v>6</v>
      </c>
      <c r="AL38" s="136">
        <f>COUNTIF($AA$463:$AA$475,"&lt;1000")</f>
        <v>10</v>
      </c>
      <c r="AM38" s="136">
        <f>COUNTIF($AA$463:$AA$475,"&lt;2000")</f>
        <v>13</v>
      </c>
      <c r="AN38" s="136">
        <f>COUNTIF($AA$463:$AA$475,"&lt;3000")</f>
        <v>13</v>
      </c>
      <c r="AO38" s="136">
        <f>COUNTIF($AA$463:$AA$475,"&lt;5000")</f>
        <v>13</v>
      </c>
      <c r="AP38" s="137">
        <f>COUNTIF($AA$463:$AA$475,"&lt;10000")</f>
        <v>13</v>
      </c>
      <c r="AQ38" s="246">
        <f t="shared" si="12"/>
        <v>13</v>
      </c>
      <c r="AR38" s="168" t="s">
        <v>276</v>
      </c>
      <c r="AS38" s="36">
        <f t="shared" si="13"/>
        <v>6</v>
      </c>
      <c r="AT38" s="37">
        <f t="shared" si="14"/>
        <v>4</v>
      </c>
      <c r="AU38" s="37">
        <f t="shared" si="14"/>
        <v>3</v>
      </c>
      <c r="AV38" s="37">
        <f t="shared" si="14"/>
        <v>0</v>
      </c>
      <c r="AW38" s="37">
        <f t="shared" si="14"/>
        <v>0</v>
      </c>
      <c r="AX38" s="38">
        <f t="shared" si="14"/>
        <v>0</v>
      </c>
      <c r="AY38" s="38">
        <f t="shared" si="15"/>
        <v>13</v>
      </c>
      <c r="AZ38" s="50">
        <v>9</v>
      </c>
      <c r="BA38" s="241">
        <f>VLOOKUP(AZ38,$C$463:$AA$475,25)</f>
        <v>908</v>
      </c>
      <c r="BD38" s="423">
        <f t="shared" si="22"/>
        <v>-10</v>
      </c>
      <c r="BE38" s="423">
        <f t="shared" si="23"/>
        <v>3</v>
      </c>
      <c r="BF38" s="423">
        <f t="shared" si="24"/>
        <v>-7</v>
      </c>
    </row>
    <row r="39" spans="1:58" s="97" customFormat="1" ht="15" customHeight="1">
      <c r="A39" s="96"/>
      <c r="B39" s="1204"/>
      <c r="C39" s="128">
        <v>34</v>
      </c>
      <c r="D39" s="129">
        <v>604</v>
      </c>
      <c r="E39" s="130">
        <v>678</v>
      </c>
      <c r="F39" s="131">
        <v>1282</v>
      </c>
      <c r="G39" s="129"/>
      <c r="H39" s="130"/>
      <c r="I39" s="132">
        <f t="shared" si="0"/>
        <v>0</v>
      </c>
      <c r="J39" s="129">
        <v>13</v>
      </c>
      <c r="K39" s="130">
        <v>8</v>
      </c>
      <c r="L39" s="132">
        <f t="shared" si="1"/>
        <v>21</v>
      </c>
      <c r="M39" s="129"/>
      <c r="N39" s="130"/>
      <c r="O39" s="132">
        <f t="shared" si="2"/>
        <v>0</v>
      </c>
      <c r="P39" s="129">
        <v>13</v>
      </c>
      <c r="Q39" s="130">
        <v>12</v>
      </c>
      <c r="R39" s="132">
        <f t="shared" si="9"/>
        <v>25</v>
      </c>
      <c r="S39" s="129"/>
      <c r="T39" s="130">
        <v>1</v>
      </c>
      <c r="U39" s="132">
        <f t="shared" si="10"/>
        <v>1</v>
      </c>
      <c r="V39" s="74">
        <v>-5</v>
      </c>
      <c r="W39" s="75">
        <v>-3</v>
      </c>
      <c r="X39" s="132">
        <f t="shared" si="3"/>
        <v>-8</v>
      </c>
      <c r="Y39" s="129">
        <f t="shared" si="4"/>
        <v>599</v>
      </c>
      <c r="Z39" s="130">
        <f t="shared" si="5"/>
        <v>672</v>
      </c>
      <c r="AA39" s="131">
        <f t="shared" si="6"/>
        <v>1271</v>
      </c>
      <c r="AB39" s="274">
        <f t="shared" si="19"/>
        <v>-11</v>
      </c>
      <c r="AC39" s="400">
        <v>599</v>
      </c>
      <c r="AD39" s="400">
        <v>672</v>
      </c>
      <c r="AE39" s="401">
        <v>1271</v>
      </c>
      <c r="AF39" s="371">
        <f t="shared" si="11"/>
        <v>0</v>
      </c>
      <c r="AG39" s="372">
        <f t="shared" si="7"/>
        <v>0</v>
      </c>
      <c r="AH39" s="372">
        <f t="shared" si="8"/>
        <v>0</v>
      </c>
      <c r="AJ39" s="134" t="s">
        <v>245</v>
      </c>
      <c r="AK39" s="135">
        <f>COUNTIF($AA$478:$AA$485,"&lt;500")</f>
        <v>0</v>
      </c>
      <c r="AL39" s="136">
        <f>COUNTIF($AA$478:$AA$485,"&lt;1000")</f>
        <v>0</v>
      </c>
      <c r="AM39" s="136">
        <f>COUNTIF($AA$478:$AA$485,"&lt;2000")</f>
        <v>0</v>
      </c>
      <c r="AN39" s="136">
        <f>COUNTIF($AA$478:$AA$485,"&lt;3000")</f>
        <v>2</v>
      </c>
      <c r="AO39" s="136">
        <f>COUNTIF($AA$478:$AA$485,"&lt;5000")</f>
        <v>7</v>
      </c>
      <c r="AP39" s="137">
        <f>COUNTIF($AA$478:$AA$485,"&lt;10000")</f>
        <v>8</v>
      </c>
      <c r="AQ39" s="246">
        <f t="shared" si="12"/>
        <v>8</v>
      </c>
      <c r="AR39" s="160" t="s">
        <v>245</v>
      </c>
      <c r="AS39" s="33">
        <f t="shared" si="13"/>
        <v>0</v>
      </c>
      <c r="AT39" s="34">
        <f t="shared" si="14"/>
        <v>0</v>
      </c>
      <c r="AU39" s="34">
        <f t="shared" si="14"/>
        <v>0</v>
      </c>
      <c r="AV39" s="34">
        <f t="shared" si="14"/>
        <v>2</v>
      </c>
      <c r="AW39" s="34">
        <f t="shared" si="14"/>
        <v>5</v>
      </c>
      <c r="AX39" s="35">
        <f t="shared" si="14"/>
        <v>1</v>
      </c>
      <c r="AY39" s="35">
        <f t="shared" si="15"/>
        <v>8</v>
      </c>
      <c r="AZ39" s="49">
        <v>1</v>
      </c>
      <c r="BA39" s="240" t="e">
        <f>VLOOKUP(AZ39,$C$478:$AA$485,25)</f>
        <v>#N/A</v>
      </c>
      <c r="BD39" s="423">
        <f t="shared" si="22"/>
        <v>-5</v>
      </c>
      <c r="BE39" s="423">
        <f t="shared" si="23"/>
        <v>-6</v>
      </c>
      <c r="BF39" s="423">
        <f t="shared" si="24"/>
        <v>-11</v>
      </c>
    </row>
    <row r="40" spans="1:58" s="97" customFormat="1" ht="15" customHeight="1">
      <c r="A40" s="96"/>
      <c r="B40" s="1204"/>
      <c r="C40" s="128">
        <v>35</v>
      </c>
      <c r="D40" s="129">
        <v>777</v>
      </c>
      <c r="E40" s="130">
        <v>862</v>
      </c>
      <c r="F40" s="131">
        <v>1639</v>
      </c>
      <c r="G40" s="129"/>
      <c r="H40" s="130"/>
      <c r="I40" s="132">
        <f t="shared" si="0"/>
        <v>0</v>
      </c>
      <c r="J40" s="129">
        <v>4</v>
      </c>
      <c r="K40" s="130">
        <v>8</v>
      </c>
      <c r="L40" s="132">
        <f t="shared" si="1"/>
        <v>12</v>
      </c>
      <c r="M40" s="129"/>
      <c r="N40" s="130"/>
      <c r="O40" s="132">
        <f t="shared" si="2"/>
        <v>0</v>
      </c>
      <c r="P40" s="129">
        <v>9</v>
      </c>
      <c r="Q40" s="130">
        <v>10</v>
      </c>
      <c r="R40" s="132">
        <f t="shared" si="9"/>
        <v>19</v>
      </c>
      <c r="S40" s="129"/>
      <c r="T40" s="130"/>
      <c r="U40" s="132">
        <f t="shared" si="10"/>
        <v>0</v>
      </c>
      <c r="V40" s="74">
        <v>-1</v>
      </c>
      <c r="W40" s="75">
        <v>4</v>
      </c>
      <c r="X40" s="132">
        <f t="shared" si="3"/>
        <v>3</v>
      </c>
      <c r="Y40" s="129">
        <f t="shared" si="4"/>
        <v>771</v>
      </c>
      <c r="Z40" s="130">
        <f t="shared" si="5"/>
        <v>864</v>
      </c>
      <c r="AA40" s="131">
        <f t="shared" si="6"/>
        <v>1635</v>
      </c>
      <c r="AB40" s="274">
        <f t="shared" si="19"/>
        <v>-4</v>
      </c>
      <c r="AC40" s="400">
        <v>771</v>
      </c>
      <c r="AD40" s="400">
        <v>864</v>
      </c>
      <c r="AE40" s="401">
        <v>1635</v>
      </c>
      <c r="AF40" s="371">
        <f t="shared" si="11"/>
        <v>0</v>
      </c>
      <c r="AG40" s="372">
        <f t="shared" si="7"/>
        <v>0</v>
      </c>
      <c r="AH40" s="372">
        <f t="shared" si="8"/>
        <v>0</v>
      </c>
      <c r="AJ40" s="134" t="s">
        <v>246</v>
      </c>
      <c r="AK40" s="135">
        <f>COUNTIF($AA$487:$AA$494,"&lt;500")</f>
        <v>2</v>
      </c>
      <c r="AL40" s="136">
        <f>COUNTIF($AA$487:$AA$494,"&lt;1000")</f>
        <v>3</v>
      </c>
      <c r="AM40" s="136">
        <f>COUNTIF($AA$487:$AA$494,"&lt;2000")</f>
        <v>3</v>
      </c>
      <c r="AN40" s="136">
        <f>COUNTIF($AA$487:$AA$494,"&lt;3000")</f>
        <v>6</v>
      </c>
      <c r="AO40" s="136">
        <f>COUNTIF($AA$487:$AA$494,"&lt;5000")</f>
        <v>8</v>
      </c>
      <c r="AP40" s="137">
        <f>COUNTIF($AA$487:$AA$494,"&lt;10000")</f>
        <v>8</v>
      </c>
      <c r="AQ40" s="246">
        <f t="shared" si="12"/>
        <v>8</v>
      </c>
      <c r="AR40" s="138" t="s">
        <v>246</v>
      </c>
      <c r="AS40" s="30">
        <f t="shared" si="13"/>
        <v>2</v>
      </c>
      <c r="AT40" s="31">
        <f t="shared" si="14"/>
        <v>1</v>
      </c>
      <c r="AU40" s="31">
        <f t="shared" si="14"/>
        <v>0</v>
      </c>
      <c r="AV40" s="31">
        <f t="shared" si="14"/>
        <v>3</v>
      </c>
      <c r="AW40" s="31">
        <f t="shared" si="14"/>
        <v>2</v>
      </c>
      <c r="AX40" s="32">
        <f t="shared" si="14"/>
        <v>0</v>
      </c>
      <c r="AY40" s="32">
        <f t="shared" si="15"/>
        <v>8</v>
      </c>
      <c r="AZ40" s="47">
        <v>2</v>
      </c>
      <c r="BA40" s="237" t="e">
        <f>VLOOKUP(AZ40,$C$487:$AA$494,25)</f>
        <v>#N/A</v>
      </c>
      <c r="BD40" s="423">
        <f t="shared" si="22"/>
        <v>-6</v>
      </c>
      <c r="BE40" s="423">
        <f t="shared" si="23"/>
        <v>2</v>
      </c>
      <c r="BF40" s="423">
        <f t="shared" si="24"/>
        <v>-4</v>
      </c>
    </row>
    <row r="41" spans="1:58" s="97" customFormat="1" ht="15" customHeight="1">
      <c r="A41" s="96"/>
      <c r="B41" s="1204"/>
      <c r="C41" s="128">
        <v>36</v>
      </c>
      <c r="D41" s="129">
        <v>1043</v>
      </c>
      <c r="E41" s="130">
        <v>1227</v>
      </c>
      <c r="F41" s="131">
        <v>2270</v>
      </c>
      <c r="G41" s="129"/>
      <c r="H41" s="130"/>
      <c r="I41" s="132">
        <f t="shared" si="0"/>
        <v>0</v>
      </c>
      <c r="J41" s="129">
        <v>9</v>
      </c>
      <c r="K41" s="130">
        <v>13</v>
      </c>
      <c r="L41" s="132">
        <f t="shared" si="1"/>
        <v>22</v>
      </c>
      <c r="M41" s="129"/>
      <c r="N41" s="130"/>
      <c r="O41" s="132">
        <f t="shared" si="2"/>
        <v>0</v>
      </c>
      <c r="P41" s="129">
        <v>19</v>
      </c>
      <c r="Q41" s="130">
        <v>20</v>
      </c>
      <c r="R41" s="132">
        <f t="shared" si="9"/>
        <v>39</v>
      </c>
      <c r="S41" s="129"/>
      <c r="T41" s="130"/>
      <c r="U41" s="132">
        <f t="shared" si="10"/>
        <v>0</v>
      </c>
      <c r="V41" s="74">
        <v>3</v>
      </c>
      <c r="W41" s="75">
        <v>1</v>
      </c>
      <c r="X41" s="132">
        <f t="shared" si="3"/>
        <v>4</v>
      </c>
      <c r="Y41" s="129">
        <f t="shared" si="4"/>
        <v>1036</v>
      </c>
      <c r="Z41" s="130">
        <f t="shared" si="5"/>
        <v>1221</v>
      </c>
      <c r="AA41" s="131">
        <f t="shared" si="6"/>
        <v>2257</v>
      </c>
      <c r="AB41" s="274">
        <f aca="true" t="shared" si="25" ref="AB41:AB62">AA41-F41</f>
        <v>-13</v>
      </c>
      <c r="AC41" s="400">
        <v>1036</v>
      </c>
      <c r="AD41" s="400">
        <v>1221</v>
      </c>
      <c r="AE41" s="401">
        <v>2257</v>
      </c>
      <c r="AF41" s="371">
        <f t="shared" si="11"/>
        <v>0</v>
      </c>
      <c r="AG41" s="372">
        <f t="shared" si="7"/>
        <v>0</v>
      </c>
      <c r="AH41" s="372">
        <f t="shared" si="8"/>
        <v>0</v>
      </c>
      <c r="AJ41" s="134" t="s">
        <v>247</v>
      </c>
      <c r="AK41" s="135">
        <f>COUNTIF($AA$496:$AA$499,"&lt;500")</f>
        <v>0</v>
      </c>
      <c r="AL41" s="136">
        <f>COUNTIF($AA$496:$AA$499,"&lt;1000")</f>
        <v>0</v>
      </c>
      <c r="AM41" s="136">
        <f>COUNTIF($AA$496:$AA$499,"&lt;2000")</f>
        <v>3</v>
      </c>
      <c r="AN41" s="136">
        <f>COUNTIF($AA$496:$AA$499,"&lt;3000")</f>
        <v>3</v>
      </c>
      <c r="AO41" s="136">
        <f>COUNTIF($AA$496:$AA$499,"&lt;5000")</f>
        <v>4</v>
      </c>
      <c r="AP41" s="137">
        <f>COUNTIF($AA$496:$AA$499,"&lt;10000")</f>
        <v>4</v>
      </c>
      <c r="AQ41" s="246">
        <f t="shared" si="12"/>
        <v>4</v>
      </c>
      <c r="AR41" s="138" t="s">
        <v>247</v>
      </c>
      <c r="AS41" s="30">
        <f t="shared" si="13"/>
        <v>0</v>
      </c>
      <c r="AT41" s="31">
        <f t="shared" si="14"/>
        <v>0</v>
      </c>
      <c r="AU41" s="31">
        <f t="shared" si="14"/>
        <v>3</v>
      </c>
      <c r="AV41" s="31">
        <f t="shared" si="14"/>
        <v>0</v>
      </c>
      <c r="AW41" s="31">
        <f t="shared" si="14"/>
        <v>1</v>
      </c>
      <c r="AX41" s="32">
        <f t="shared" si="14"/>
        <v>0</v>
      </c>
      <c r="AY41" s="32">
        <f t="shared" si="15"/>
        <v>4</v>
      </c>
      <c r="AZ41" s="47">
        <v>1</v>
      </c>
      <c r="BA41" s="237">
        <f>VLOOKUP(AZ41,$C$496:$AA$499,25)</f>
        <v>1266</v>
      </c>
      <c r="BD41" s="423">
        <f t="shared" si="22"/>
        <v>-7</v>
      </c>
      <c r="BE41" s="423">
        <f t="shared" si="23"/>
        <v>-6</v>
      </c>
      <c r="BF41" s="423">
        <f t="shared" si="24"/>
        <v>-13</v>
      </c>
    </row>
    <row r="42" spans="1:58" s="97" customFormat="1" ht="15" customHeight="1">
      <c r="A42" s="96"/>
      <c r="B42" s="1204"/>
      <c r="C42" s="128">
        <v>37</v>
      </c>
      <c r="D42" s="129">
        <v>1486</v>
      </c>
      <c r="E42" s="130">
        <v>1549</v>
      </c>
      <c r="F42" s="131">
        <v>3035</v>
      </c>
      <c r="G42" s="129"/>
      <c r="H42" s="130"/>
      <c r="I42" s="132">
        <f t="shared" si="0"/>
        <v>0</v>
      </c>
      <c r="J42" s="129">
        <v>23</v>
      </c>
      <c r="K42" s="130">
        <v>21</v>
      </c>
      <c r="L42" s="132">
        <f t="shared" si="1"/>
        <v>44</v>
      </c>
      <c r="M42" s="129"/>
      <c r="N42" s="130"/>
      <c r="O42" s="132">
        <f t="shared" si="2"/>
        <v>0</v>
      </c>
      <c r="P42" s="129">
        <v>24</v>
      </c>
      <c r="Q42" s="130">
        <v>22</v>
      </c>
      <c r="R42" s="132">
        <f t="shared" si="9"/>
        <v>46</v>
      </c>
      <c r="S42" s="129">
        <v>2</v>
      </c>
      <c r="T42" s="130">
        <v>4</v>
      </c>
      <c r="U42" s="132">
        <f t="shared" si="10"/>
        <v>6</v>
      </c>
      <c r="V42" s="74">
        <v>4</v>
      </c>
      <c r="W42" s="75">
        <v>-4</v>
      </c>
      <c r="X42" s="132">
        <f t="shared" si="3"/>
        <v>0</v>
      </c>
      <c r="Y42" s="129">
        <f t="shared" si="4"/>
        <v>1491</v>
      </c>
      <c r="Z42" s="130">
        <f t="shared" si="5"/>
        <v>1548</v>
      </c>
      <c r="AA42" s="131">
        <f t="shared" si="6"/>
        <v>3039</v>
      </c>
      <c r="AB42" s="274">
        <f t="shared" si="25"/>
        <v>4</v>
      </c>
      <c r="AC42" s="400">
        <v>1491</v>
      </c>
      <c r="AD42" s="400">
        <v>1548</v>
      </c>
      <c r="AE42" s="401">
        <v>3039</v>
      </c>
      <c r="AF42" s="371">
        <f t="shared" si="11"/>
        <v>0</v>
      </c>
      <c r="AG42" s="372">
        <f t="shared" si="7"/>
        <v>0</v>
      </c>
      <c r="AH42" s="372">
        <f t="shared" si="8"/>
        <v>0</v>
      </c>
      <c r="AJ42" s="134" t="s">
        <v>248</v>
      </c>
      <c r="AK42" s="135">
        <f>COUNTIF($AA$501:$AA$506,"&lt;500")</f>
        <v>0</v>
      </c>
      <c r="AL42" s="136">
        <f>COUNTIF($AA$501:$AA$506,"&lt;1000")</f>
        <v>0</v>
      </c>
      <c r="AM42" s="136">
        <f>COUNTIF($AA$501:$AA$506,"&lt;2000")</f>
        <v>2</v>
      </c>
      <c r="AN42" s="136">
        <f>COUNTIF($AA$501:$AA$506,"&lt;3000")</f>
        <v>6</v>
      </c>
      <c r="AO42" s="136">
        <f>COUNTIF($AA$501:$AA$506,"&lt;5000")</f>
        <v>6</v>
      </c>
      <c r="AP42" s="137">
        <f>COUNTIF($AA$501:$AA$506,"&lt;10000")</f>
        <v>6</v>
      </c>
      <c r="AQ42" s="246">
        <f t="shared" si="12"/>
        <v>6</v>
      </c>
      <c r="AR42" s="138" t="s">
        <v>248</v>
      </c>
      <c r="AS42" s="30">
        <f t="shared" si="13"/>
        <v>0</v>
      </c>
      <c r="AT42" s="31">
        <f t="shared" si="14"/>
        <v>0</v>
      </c>
      <c r="AU42" s="31">
        <f t="shared" si="14"/>
        <v>2</v>
      </c>
      <c r="AV42" s="31">
        <f t="shared" si="14"/>
        <v>4</v>
      </c>
      <c r="AW42" s="31">
        <f t="shared" si="14"/>
        <v>0</v>
      </c>
      <c r="AX42" s="32">
        <f t="shared" si="14"/>
        <v>0</v>
      </c>
      <c r="AY42" s="32">
        <f t="shared" si="15"/>
        <v>6</v>
      </c>
      <c r="AZ42" s="47">
        <v>1</v>
      </c>
      <c r="BA42" s="237">
        <f>VLOOKUP(AZ42,$C$501:$AA$506,25)</f>
        <v>2964</v>
      </c>
      <c r="BD42" s="423">
        <f t="shared" si="22"/>
        <v>5</v>
      </c>
      <c r="BE42" s="423">
        <f t="shared" si="23"/>
        <v>-1</v>
      </c>
      <c r="BF42" s="423">
        <f t="shared" si="24"/>
        <v>4</v>
      </c>
    </row>
    <row r="43" spans="1:58" s="97" customFormat="1" ht="15" customHeight="1">
      <c r="A43" s="96"/>
      <c r="B43" s="1204"/>
      <c r="C43" s="128">
        <v>38</v>
      </c>
      <c r="D43" s="129">
        <v>1192</v>
      </c>
      <c r="E43" s="130">
        <v>1238</v>
      </c>
      <c r="F43" s="131">
        <v>2430</v>
      </c>
      <c r="G43" s="129"/>
      <c r="H43" s="130"/>
      <c r="I43" s="132">
        <f t="shared" si="0"/>
        <v>0</v>
      </c>
      <c r="J43" s="129">
        <v>36</v>
      </c>
      <c r="K43" s="130">
        <v>26</v>
      </c>
      <c r="L43" s="132">
        <f t="shared" si="1"/>
        <v>62</v>
      </c>
      <c r="M43" s="129"/>
      <c r="N43" s="130"/>
      <c r="O43" s="132">
        <f t="shared" si="2"/>
        <v>0</v>
      </c>
      <c r="P43" s="129">
        <v>35</v>
      </c>
      <c r="Q43" s="130">
        <v>17</v>
      </c>
      <c r="R43" s="132">
        <f t="shared" si="9"/>
        <v>52</v>
      </c>
      <c r="S43" s="129"/>
      <c r="T43" s="130">
        <v>1</v>
      </c>
      <c r="U43" s="132">
        <f t="shared" si="10"/>
        <v>1</v>
      </c>
      <c r="V43" s="74">
        <v>0</v>
      </c>
      <c r="W43" s="75">
        <v>3</v>
      </c>
      <c r="X43" s="132">
        <f t="shared" si="3"/>
        <v>3</v>
      </c>
      <c r="Y43" s="129">
        <f t="shared" si="4"/>
        <v>1193</v>
      </c>
      <c r="Z43" s="130">
        <f t="shared" si="5"/>
        <v>1251</v>
      </c>
      <c r="AA43" s="131">
        <f t="shared" si="6"/>
        <v>2444</v>
      </c>
      <c r="AB43" s="274">
        <f t="shared" si="25"/>
        <v>14</v>
      </c>
      <c r="AC43" s="400">
        <v>1193</v>
      </c>
      <c r="AD43" s="400">
        <v>1251</v>
      </c>
      <c r="AE43" s="401">
        <v>2444</v>
      </c>
      <c r="AF43" s="371">
        <f t="shared" si="11"/>
        <v>0</v>
      </c>
      <c r="AG43" s="372">
        <f t="shared" si="7"/>
        <v>0</v>
      </c>
      <c r="AH43" s="372">
        <f t="shared" si="8"/>
        <v>0</v>
      </c>
      <c r="AJ43" s="134" t="s">
        <v>249</v>
      </c>
      <c r="AK43" s="135">
        <f>COUNTIF($AA$508:$AA$513,"&lt;500")</f>
        <v>0</v>
      </c>
      <c r="AL43" s="136">
        <f>COUNTIF($AA$508:$AA$513,"&lt;1000")</f>
        <v>0</v>
      </c>
      <c r="AM43" s="136">
        <f>COUNTIF($AA$508:$AA$513,"&lt;2000")</f>
        <v>3</v>
      </c>
      <c r="AN43" s="136">
        <f>COUNTIF($AA$508:$AA$513,"&lt;3000")</f>
        <v>6</v>
      </c>
      <c r="AO43" s="136">
        <f>COUNTIF($AA$508:$AA$513,"&lt;5000")</f>
        <v>6</v>
      </c>
      <c r="AP43" s="137">
        <f>COUNTIF($AA$508:$AA$513,"&lt;10000")</f>
        <v>6</v>
      </c>
      <c r="AQ43" s="246">
        <f t="shared" si="12"/>
        <v>6</v>
      </c>
      <c r="AR43" s="168" t="s">
        <v>249</v>
      </c>
      <c r="AS43" s="36">
        <f t="shared" si="13"/>
        <v>0</v>
      </c>
      <c r="AT43" s="37">
        <f t="shared" si="14"/>
        <v>0</v>
      </c>
      <c r="AU43" s="37">
        <f t="shared" si="14"/>
        <v>3</v>
      </c>
      <c r="AV43" s="37">
        <f t="shared" si="14"/>
        <v>3</v>
      </c>
      <c r="AW43" s="37">
        <f t="shared" si="14"/>
        <v>0</v>
      </c>
      <c r="AX43" s="38">
        <f t="shared" si="14"/>
        <v>0</v>
      </c>
      <c r="AY43" s="38">
        <f t="shared" si="15"/>
        <v>6</v>
      </c>
      <c r="AZ43" s="50">
        <v>3</v>
      </c>
      <c r="BA43" s="241">
        <f>VLOOKUP(AZ43,$C$508:$AA$513,25)</f>
        <v>1792</v>
      </c>
      <c r="BD43" s="423">
        <f t="shared" si="22"/>
        <v>1</v>
      </c>
      <c r="BE43" s="423">
        <f t="shared" si="23"/>
        <v>13</v>
      </c>
      <c r="BF43" s="423">
        <f t="shared" si="24"/>
        <v>14</v>
      </c>
    </row>
    <row r="44" spans="1:58" s="97" customFormat="1" ht="15" customHeight="1">
      <c r="A44" s="96"/>
      <c r="B44" s="1204"/>
      <c r="C44" s="128">
        <v>39</v>
      </c>
      <c r="D44" s="129">
        <v>1263</v>
      </c>
      <c r="E44" s="130">
        <v>1371</v>
      </c>
      <c r="F44" s="131">
        <v>2634</v>
      </c>
      <c r="G44" s="129"/>
      <c r="H44" s="130"/>
      <c r="I44" s="132">
        <f t="shared" si="0"/>
        <v>0</v>
      </c>
      <c r="J44" s="129">
        <v>18</v>
      </c>
      <c r="K44" s="130">
        <v>6</v>
      </c>
      <c r="L44" s="132">
        <f t="shared" si="1"/>
        <v>24</v>
      </c>
      <c r="M44" s="129"/>
      <c r="N44" s="130"/>
      <c r="O44" s="132">
        <f t="shared" si="2"/>
        <v>0</v>
      </c>
      <c r="P44" s="129">
        <v>21</v>
      </c>
      <c r="Q44" s="130">
        <v>8</v>
      </c>
      <c r="R44" s="132">
        <f t="shared" si="9"/>
        <v>29</v>
      </c>
      <c r="S44" s="129"/>
      <c r="T44" s="130"/>
      <c r="U44" s="132">
        <f t="shared" si="10"/>
        <v>0</v>
      </c>
      <c r="V44" s="74">
        <v>-1</v>
      </c>
      <c r="W44" s="75">
        <v>0</v>
      </c>
      <c r="X44" s="132">
        <f t="shared" si="3"/>
        <v>-1</v>
      </c>
      <c r="Y44" s="129">
        <f t="shared" si="4"/>
        <v>1259</v>
      </c>
      <c r="Z44" s="130">
        <f t="shared" si="5"/>
        <v>1369</v>
      </c>
      <c r="AA44" s="131">
        <f t="shared" si="6"/>
        <v>2628</v>
      </c>
      <c r="AB44" s="274">
        <f t="shared" si="25"/>
        <v>-6</v>
      </c>
      <c r="AC44" s="400">
        <v>1259</v>
      </c>
      <c r="AD44" s="400">
        <v>1369</v>
      </c>
      <c r="AE44" s="401">
        <v>2628</v>
      </c>
      <c r="AF44" s="371">
        <f t="shared" si="11"/>
        <v>0</v>
      </c>
      <c r="AG44" s="372">
        <f t="shared" si="7"/>
        <v>0</v>
      </c>
      <c r="AH44" s="372">
        <f t="shared" si="8"/>
        <v>0</v>
      </c>
      <c r="AJ44" s="134" t="s">
        <v>278</v>
      </c>
      <c r="AK44" s="135">
        <f>COUNTIF($AA$516:$AA$520,"&lt;500")</f>
        <v>0</v>
      </c>
      <c r="AL44" s="136">
        <f>COUNTIF($AA$516:$AA$520,"&lt;1000")</f>
        <v>0</v>
      </c>
      <c r="AM44" s="136">
        <f>COUNTIF($AA$516:$AA$520,"&lt;2000")</f>
        <v>2</v>
      </c>
      <c r="AN44" s="136">
        <f>COUNTIF($AA$516:$AA$520,"&lt;3000")</f>
        <v>4</v>
      </c>
      <c r="AO44" s="136">
        <f>COUNTIF($AA$516:$AA$520,"&lt;5000")</f>
        <v>5</v>
      </c>
      <c r="AP44" s="137">
        <f>COUNTIF($AA$516:$AA$520,"&lt;10000")</f>
        <v>5</v>
      </c>
      <c r="AQ44" s="246">
        <f t="shared" si="12"/>
        <v>5</v>
      </c>
      <c r="AR44" s="160" t="s">
        <v>278</v>
      </c>
      <c r="AS44" s="33">
        <f t="shared" si="13"/>
        <v>0</v>
      </c>
      <c r="AT44" s="34">
        <f t="shared" si="14"/>
        <v>0</v>
      </c>
      <c r="AU44" s="34">
        <f t="shared" si="14"/>
        <v>2</v>
      </c>
      <c r="AV44" s="34">
        <f t="shared" si="14"/>
        <v>2</v>
      </c>
      <c r="AW44" s="34">
        <f t="shared" si="14"/>
        <v>1</v>
      </c>
      <c r="AX44" s="35">
        <f t="shared" si="14"/>
        <v>0</v>
      </c>
      <c r="AY44" s="35">
        <f t="shared" si="15"/>
        <v>5</v>
      </c>
      <c r="AZ44" s="49">
        <v>3</v>
      </c>
      <c r="BA44" s="240" t="e">
        <f>VLOOKUP(AZ44,$C$516:$AA$520,25)</f>
        <v>#N/A</v>
      </c>
      <c r="BD44" s="423">
        <f t="shared" si="22"/>
        <v>-4</v>
      </c>
      <c r="BE44" s="423">
        <f t="shared" si="23"/>
        <v>-2</v>
      </c>
      <c r="BF44" s="423">
        <f t="shared" si="24"/>
        <v>-6</v>
      </c>
    </row>
    <row r="45" spans="1:58" s="97" customFormat="1" ht="15" customHeight="1">
      <c r="A45" s="96"/>
      <c r="B45" s="1204"/>
      <c r="C45" s="150">
        <v>40</v>
      </c>
      <c r="D45" s="151">
        <v>2047</v>
      </c>
      <c r="E45" s="152">
        <v>2360</v>
      </c>
      <c r="F45" s="153">
        <v>4407</v>
      </c>
      <c r="G45" s="151"/>
      <c r="H45" s="152"/>
      <c r="I45" s="154">
        <f t="shared" si="0"/>
        <v>0</v>
      </c>
      <c r="J45" s="151">
        <v>35</v>
      </c>
      <c r="K45" s="152">
        <v>31</v>
      </c>
      <c r="L45" s="154">
        <f t="shared" si="1"/>
        <v>66</v>
      </c>
      <c r="M45" s="151"/>
      <c r="N45" s="152"/>
      <c r="O45" s="154">
        <f t="shared" si="2"/>
        <v>0</v>
      </c>
      <c r="P45" s="151">
        <v>39</v>
      </c>
      <c r="Q45" s="152">
        <v>31</v>
      </c>
      <c r="R45" s="154">
        <f t="shared" si="9"/>
        <v>70</v>
      </c>
      <c r="S45" s="151"/>
      <c r="T45" s="152"/>
      <c r="U45" s="154">
        <f t="shared" si="10"/>
        <v>0</v>
      </c>
      <c r="V45" s="76">
        <v>1</v>
      </c>
      <c r="W45" s="77">
        <v>5</v>
      </c>
      <c r="X45" s="154">
        <f t="shared" si="3"/>
        <v>6</v>
      </c>
      <c r="Y45" s="151">
        <f t="shared" si="4"/>
        <v>2044</v>
      </c>
      <c r="Z45" s="152">
        <f t="shared" si="5"/>
        <v>2365</v>
      </c>
      <c r="AA45" s="153">
        <f t="shared" si="6"/>
        <v>4409</v>
      </c>
      <c r="AB45" s="275">
        <f t="shared" si="25"/>
        <v>2</v>
      </c>
      <c r="AC45" s="402">
        <v>2044</v>
      </c>
      <c r="AD45" s="402">
        <v>2365</v>
      </c>
      <c r="AE45" s="403">
        <v>4409</v>
      </c>
      <c r="AF45" s="373">
        <f t="shared" si="11"/>
        <v>0</v>
      </c>
      <c r="AG45" s="374">
        <f t="shared" si="7"/>
        <v>0</v>
      </c>
      <c r="AH45" s="374">
        <f t="shared" si="8"/>
        <v>0</v>
      </c>
      <c r="AJ45" s="134" t="s">
        <v>279</v>
      </c>
      <c r="AK45" s="135">
        <f>COUNTIF($AA$522:$AA$525,"&lt;500")</f>
        <v>1</v>
      </c>
      <c r="AL45" s="136">
        <f>COUNTIF($AA$522:$AA$525,"&lt;1000")</f>
        <v>2</v>
      </c>
      <c r="AM45" s="136">
        <f>COUNTIF($AA$522:$AA$525,"&lt;2000")</f>
        <v>3</v>
      </c>
      <c r="AN45" s="136">
        <f>COUNTIF($AA$522:$AA$525,"&lt;3000")</f>
        <v>4</v>
      </c>
      <c r="AO45" s="136">
        <f>COUNTIF($AA$522:$AA$525,"&lt;5000")</f>
        <v>4</v>
      </c>
      <c r="AP45" s="137">
        <f>COUNTIF($AA$522:$AA$525,"&lt;10000")</f>
        <v>4</v>
      </c>
      <c r="AQ45" s="246">
        <f t="shared" si="12"/>
        <v>4</v>
      </c>
      <c r="AR45" s="138" t="s">
        <v>279</v>
      </c>
      <c r="AS45" s="30">
        <f t="shared" si="13"/>
        <v>1</v>
      </c>
      <c r="AT45" s="31">
        <f t="shared" si="14"/>
        <v>1</v>
      </c>
      <c r="AU45" s="31">
        <f t="shared" si="14"/>
        <v>1</v>
      </c>
      <c r="AV45" s="31">
        <f t="shared" si="14"/>
        <v>1</v>
      </c>
      <c r="AW45" s="31">
        <f t="shared" si="14"/>
        <v>0</v>
      </c>
      <c r="AX45" s="32">
        <f t="shared" si="14"/>
        <v>0</v>
      </c>
      <c r="AY45" s="32">
        <f t="shared" si="15"/>
        <v>4</v>
      </c>
      <c r="AZ45" s="47">
        <v>2</v>
      </c>
      <c r="BA45" s="237">
        <f>VLOOKUP(AZ45,$C$522:$AA$525,25)</f>
        <v>2060</v>
      </c>
      <c r="BD45" s="423">
        <f t="shared" si="22"/>
        <v>-3</v>
      </c>
      <c r="BE45" s="423">
        <f t="shared" si="23"/>
        <v>5</v>
      </c>
      <c r="BF45" s="423">
        <f t="shared" si="24"/>
        <v>2</v>
      </c>
    </row>
    <row r="46" spans="1:58" s="97" customFormat="1" ht="15" customHeight="1">
      <c r="A46" s="96"/>
      <c r="B46" s="1204"/>
      <c r="C46" s="161">
        <v>41</v>
      </c>
      <c r="D46" s="162">
        <v>1694</v>
      </c>
      <c r="E46" s="163">
        <v>1825</v>
      </c>
      <c r="F46" s="164">
        <v>3519</v>
      </c>
      <c r="G46" s="162"/>
      <c r="H46" s="163"/>
      <c r="I46" s="165">
        <f t="shared" si="0"/>
        <v>0</v>
      </c>
      <c r="J46" s="162">
        <v>36</v>
      </c>
      <c r="K46" s="163">
        <v>20</v>
      </c>
      <c r="L46" s="165">
        <f t="shared" si="1"/>
        <v>56</v>
      </c>
      <c r="M46" s="162"/>
      <c r="N46" s="163"/>
      <c r="O46" s="165">
        <f t="shared" si="2"/>
        <v>0</v>
      </c>
      <c r="P46" s="162">
        <v>40</v>
      </c>
      <c r="Q46" s="163">
        <v>36</v>
      </c>
      <c r="R46" s="165">
        <f t="shared" si="9"/>
        <v>76</v>
      </c>
      <c r="S46" s="162">
        <v>1</v>
      </c>
      <c r="T46" s="163"/>
      <c r="U46" s="165">
        <f t="shared" si="10"/>
        <v>1</v>
      </c>
      <c r="V46" s="234">
        <v>-5</v>
      </c>
      <c r="W46" s="235">
        <v>-14</v>
      </c>
      <c r="X46" s="165">
        <f t="shared" si="3"/>
        <v>-19</v>
      </c>
      <c r="Y46" s="162">
        <f t="shared" si="4"/>
        <v>1686</v>
      </c>
      <c r="Z46" s="163">
        <f t="shared" si="5"/>
        <v>1795</v>
      </c>
      <c r="AA46" s="164">
        <f t="shared" si="6"/>
        <v>3481</v>
      </c>
      <c r="AB46" s="276">
        <f t="shared" si="25"/>
        <v>-38</v>
      </c>
      <c r="AC46" s="404">
        <v>1686</v>
      </c>
      <c r="AD46" s="404">
        <v>1795</v>
      </c>
      <c r="AE46" s="405">
        <v>3481</v>
      </c>
      <c r="AF46" s="375">
        <f t="shared" si="11"/>
        <v>0</v>
      </c>
      <c r="AG46" s="376">
        <f t="shared" si="7"/>
        <v>0</v>
      </c>
      <c r="AH46" s="376">
        <f t="shared" si="8"/>
        <v>0</v>
      </c>
      <c r="AJ46" s="134" t="s">
        <v>280</v>
      </c>
      <c r="AK46" s="135">
        <f>COUNTIF($AA$527:$AA$542,"&lt;500")</f>
        <v>13</v>
      </c>
      <c r="AL46" s="136">
        <f>COUNTIF($AA$527:$AA$542,"&lt;1000")</f>
        <v>15</v>
      </c>
      <c r="AM46" s="136">
        <f>COUNTIF($AA$527:$AA$542,"&lt;2000")</f>
        <v>16</v>
      </c>
      <c r="AN46" s="136">
        <f>COUNTIF($AA$527:$AA$542,"&lt;3000")</f>
        <v>16</v>
      </c>
      <c r="AO46" s="136">
        <f>COUNTIF($AA$527:$AA$542,"&lt;5000")</f>
        <v>16</v>
      </c>
      <c r="AP46" s="137">
        <f>COUNTIF($AA$527:$AA$542,"&lt;10000")</f>
        <v>16</v>
      </c>
      <c r="AQ46" s="246">
        <f t="shared" si="12"/>
        <v>16</v>
      </c>
      <c r="AR46" s="138" t="s">
        <v>280</v>
      </c>
      <c r="AS46" s="30">
        <f t="shared" si="13"/>
        <v>13</v>
      </c>
      <c r="AT46" s="31">
        <f t="shared" si="14"/>
        <v>2</v>
      </c>
      <c r="AU46" s="31">
        <f t="shared" si="14"/>
        <v>1</v>
      </c>
      <c r="AV46" s="31">
        <f t="shared" si="14"/>
        <v>0</v>
      </c>
      <c r="AW46" s="31">
        <f t="shared" si="14"/>
        <v>0</v>
      </c>
      <c r="AX46" s="32">
        <f t="shared" si="14"/>
        <v>0</v>
      </c>
      <c r="AY46" s="32">
        <f t="shared" si="15"/>
        <v>16</v>
      </c>
      <c r="AZ46" s="47">
        <v>3</v>
      </c>
      <c r="BA46" s="237">
        <f>VLOOKUP(AZ46,$C$527:$AA$542,25)</f>
        <v>1401</v>
      </c>
      <c r="BD46" s="423">
        <f t="shared" si="22"/>
        <v>-8</v>
      </c>
      <c r="BE46" s="423">
        <f t="shared" si="23"/>
        <v>-30</v>
      </c>
      <c r="BF46" s="423">
        <f t="shared" si="24"/>
        <v>-38</v>
      </c>
    </row>
    <row r="47" spans="1:58" s="97" customFormat="1" ht="15" customHeight="1">
      <c r="A47" s="96"/>
      <c r="B47" s="1204"/>
      <c r="C47" s="128">
        <v>42</v>
      </c>
      <c r="D47" s="129">
        <v>1328</v>
      </c>
      <c r="E47" s="130">
        <v>1370</v>
      </c>
      <c r="F47" s="131">
        <v>2698</v>
      </c>
      <c r="G47" s="129"/>
      <c r="H47" s="130"/>
      <c r="I47" s="132">
        <f t="shared" si="0"/>
        <v>0</v>
      </c>
      <c r="J47" s="129">
        <v>27</v>
      </c>
      <c r="K47" s="130">
        <v>26</v>
      </c>
      <c r="L47" s="132">
        <f t="shared" si="1"/>
        <v>53</v>
      </c>
      <c r="M47" s="129"/>
      <c r="N47" s="130"/>
      <c r="O47" s="132">
        <f t="shared" si="2"/>
        <v>0</v>
      </c>
      <c r="P47" s="129">
        <v>16</v>
      </c>
      <c r="Q47" s="130">
        <v>16</v>
      </c>
      <c r="R47" s="132">
        <f t="shared" si="9"/>
        <v>32</v>
      </c>
      <c r="S47" s="129"/>
      <c r="T47" s="130"/>
      <c r="U47" s="132">
        <f t="shared" si="10"/>
        <v>0</v>
      </c>
      <c r="V47" s="74">
        <v>1</v>
      </c>
      <c r="W47" s="75">
        <v>2</v>
      </c>
      <c r="X47" s="132">
        <f t="shared" si="3"/>
        <v>3</v>
      </c>
      <c r="Y47" s="129">
        <f t="shared" si="4"/>
        <v>1340</v>
      </c>
      <c r="Z47" s="130">
        <f t="shared" si="5"/>
        <v>1382</v>
      </c>
      <c r="AA47" s="131">
        <f t="shared" si="6"/>
        <v>2722</v>
      </c>
      <c r="AB47" s="274">
        <f t="shared" si="25"/>
        <v>24</v>
      </c>
      <c r="AC47" s="400">
        <v>1340</v>
      </c>
      <c r="AD47" s="400">
        <v>1382</v>
      </c>
      <c r="AE47" s="401">
        <v>2722</v>
      </c>
      <c r="AF47" s="371">
        <f t="shared" si="11"/>
        <v>0</v>
      </c>
      <c r="AG47" s="372">
        <f t="shared" si="7"/>
        <v>0</v>
      </c>
      <c r="AH47" s="372">
        <f t="shared" si="8"/>
        <v>0</v>
      </c>
      <c r="AJ47" s="134" t="s">
        <v>281</v>
      </c>
      <c r="AK47" s="135">
        <f>COUNTIF($AA$544:$AA$550,"&lt;500")</f>
        <v>1</v>
      </c>
      <c r="AL47" s="136">
        <f>COUNTIF($AA$544:$AA$550,"&lt;1000")</f>
        <v>2</v>
      </c>
      <c r="AM47" s="136">
        <f>COUNTIF($AA$544:$AA$550,"&lt;2000")</f>
        <v>7</v>
      </c>
      <c r="AN47" s="136">
        <f>COUNTIF($AA$544:$AA$550,"&lt;3000")</f>
        <v>7</v>
      </c>
      <c r="AO47" s="136">
        <f>COUNTIF($AA$544:$AA$550,"&lt;5000")</f>
        <v>7</v>
      </c>
      <c r="AP47" s="137">
        <f>COUNTIF($AA$544:$AA$550,"&lt;10000")</f>
        <v>7</v>
      </c>
      <c r="AQ47" s="246">
        <f t="shared" si="12"/>
        <v>7</v>
      </c>
      <c r="AR47" s="138" t="s">
        <v>281</v>
      </c>
      <c r="AS47" s="30">
        <f t="shared" si="13"/>
        <v>1</v>
      </c>
      <c r="AT47" s="31">
        <f t="shared" si="14"/>
        <v>1</v>
      </c>
      <c r="AU47" s="31">
        <f t="shared" si="14"/>
        <v>5</v>
      </c>
      <c r="AV47" s="31">
        <f t="shared" si="14"/>
        <v>0</v>
      </c>
      <c r="AW47" s="31">
        <f t="shared" si="14"/>
        <v>0</v>
      </c>
      <c r="AX47" s="32">
        <f t="shared" si="14"/>
        <v>0</v>
      </c>
      <c r="AY47" s="32">
        <f t="shared" si="15"/>
        <v>7</v>
      </c>
      <c r="AZ47" s="47">
        <v>4</v>
      </c>
      <c r="BA47" s="237">
        <f>VLOOKUP(AZ47,$C$544:$AA$550,25)</f>
        <v>777</v>
      </c>
      <c r="BD47" s="423">
        <f t="shared" si="22"/>
        <v>12</v>
      </c>
      <c r="BE47" s="423">
        <f t="shared" si="23"/>
        <v>12</v>
      </c>
      <c r="BF47" s="423">
        <f t="shared" si="24"/>
        <v>24</v>
      </c>
    </row>
    <row r="48" spans="1:58" s="97" customFormat="1" ht="15" customHeight="1">
      <c r="A48" s="96"/>
      <c r="B48" s="1204"/>
      <c r="C48" s="128">
        <v>43</v>
      </c>
      <c r="D48" s="129">
        <v>1586</v>
      </c>
      <c r="E48" s="130">
        <v>1944</v>
      </c>
      <c r="F48" s="131">
        <v>3530</v>
      </c>
      <c r="G48" s="129"/>
      <c r="H48" s="130"/>
      <c r="I48" s="132">
        <f t="shared" si="0"/>
        <v>0</v>
      </c>
      <c r="J48" s="129">
        <v>35</v>
      </c>
      <c r="K48" s="130">
        <v>18</v>
      </c>
      <c r="L48" s="132">
        <f t="shared" si="1"/>
        <v>53</v>
      </c>
      <c r="M48" s="129"/>
      <c r="N48" s="130"/>
      <c r="O48" s="132">
        <f t="shared" si="2"/>
        <v>0</v>
      </c>
      <c r="P48" s="129">
        <v>21</v>
      </c>
      <c r="Q48" s="130">
        <v>29</v>
      </c>
      <c r="R48" s="132">
        <f t="shared" si="9"/>
        <v>50</v>
      </c>
      <c r="S48" s="129"/>
      <c r="T48" s="130">
        <v>1</v>
      </c>
      <c r="U48" s="132">
        <f t="shared" si="10"/>
        <v>1</v>
      </c>
      <c r="V48" s="74">
        <v>1</v>
      </c>
      <c r="W48" s="75">
        <v>-1</v>
      </c>
      <c r="X48" s="132">
        <f t="shared" si="3"/>
        <v>0</v>
      </c>
      <c r="Y48" s="129">
        <f t="shared" si="4"/>
        <v>1601</v>
      </c>
      <c r="Z48" s="130">
        <f t="shared" si="5"/>
        <v>1933</v>
      </c>
      <c r="AA48" s="131">
        <f t="shared" si="6"/>
        <v>3534</v>
      </c>
      <c r="AB48" s="274">
        <f t="shared" si="25"/>
        <v>4</v>
      </c>
      <c r="AC48" s="400">
        <v>1601</v>
      </c>
      <c r="AD48" s="400">
        <v>1933</v>
      </c>
      <c r="AE48" s="401">
        <v>3534</v>
      </c>
      <c r="AF48" s="371">
        <f t="shared" si="11"/>
        <v>0</v>
      </c>
      <c r="AG48" s="372">
        <f t="shared" si="7"/>
        <v>0</v>
      </c>
      <c r="AH48" s="372">
        <f t="shared" si="8"/>
        <v>0</v>
      </c>
      <c r="AJ48" s="134" t="s">
        <v>282</v>
      </c>
      <c r="AK48" s="135">
        <f>COUNTIF($AA$552:$AA$561,"&lt;500")</f>
        <v>4</v>
      </c>
      <c r="AL48" s="136">
        <f>COUNTIF($AA$552:$AA$561,"&lt;1000")</f>
        <v>9</v>
      </c>
      <c r="AM48" s="136">
        <f>COUNTIF($AA$552:$AA$561,"&lt;2000")</f>
        <v>9</v>
      </c>
      <c r="AN48" s="136">
        <f>COUNTIF($AA$552:$AA$561,"&lt;3000")</f>
        <v>10</v>
      </c>
      <c r="AO48" s="136">
        <f>COUNTIF($AA$552:$AA$561,"&lt;5000")</f>
        <v>10</v>
      </c>
      <c r="AP48" s="137">
        <f>COUNTIF($AA$552:$AA$561,"&lt;10000")</f>
        <v>10</v>
      </c>
      <c r="AQ48" s="246">
        <f t="shared" si="12"/>
        <v>10</v>
      </c>
      <c r="AR48" s="138" t="s">
        <v>282</v>
      </c>
      <c r="AS48" s="30">
        <f t="shared" si="13"/>
        <v>4</v>
      </c>
      <c r="AT48" s="31">
        <f t="shared" si="14"/>
        <v>5</v>
      </c>
      <c r="AU48" s="31">
        <f t="shared" si="14"/>
        <v>0</v>
      </c>
      <c r="AV48" s="31">
        <f t="shared" si="14"/>
        <v>1</v>
      </c>
      <c r="AW48" s="31">
        <f t="shared" si="14"/>
        <v>0</v>
      </c>
      <c r="AX48" s="32">
        <f t="shared" si="14"/>
        <v>0</v>
      </c>
      <c r="AY48" s="32">
        <f t="shared" si="15"/>
        <v>10</v>
      </c>
      <c r="AZ48" s="47">
        <v>4</v>
      </c>
      <c r="BA48" s="237">
        <f>VLOOKUP(AZ48,$C$552:$AA$561,25)</f>
        <v>2141</v>
      </c>
      <c r="BD48" s="423">
        <f t="shared" si="22"/>
        <v>15</v>
      </c>
      <c r="BE48" s="423">
        <f t="shared" si="23"/>
        <v>-11</v>
      </c>
      <c r="BF48" s="423">
        <f t="shared" si="24"/>
        <v>4</v>
      </c>
    </row>
    <row r="49" spans="1:58" s="97" customFormat="1" ht="15" customHeight="1">
      <c r="A49" s="96"/>
      <c r="B49" s="1204"/>
      <c r="C49" s="128">
        <v>44</v>
      </c>
      <c r="D49" s="129">
        <v>1831</v>
      </c>
      <c r="E49" s="130">
        <v>1849</v>
      </c>
      <c r="F49" s="131">
        <v>3680</v>
      </c>
      <c r="G49" s="129"/>
      <c r="H49" s="130"/>
      <c r="I49" s="132">
        <f t="shared" si="0"/>
        <v>0</v>
      </c>
      <c r="J49" s="129">
        <v>46</v>
      </c>
      <c r="K49" s="130">
        <v>31</v>
      </c>
      <c r="L49" s="132">
        <f t="shared" si="1"/>
        <v>77</v>
      </c>
      <c r="M49" s="129"/>
      <c r="N49" s="130"/>
      <c r="O49" s="132">
        <f t="shared" si="2"/>
        <v>0</v>
      </c>
      <c r="P49" s="129">
        <v>38</v>
      </c>
      <c r="Q49" s="130">
        <v>36</v>
      </c>
      <c r="R49" s="132">
        <f t="shared" si="9"/>
        <v>74</v>
      </c>
      <c r="S49" s="129"/>
      <c r="T49" s="130"/>
      <c r="U49" s="132">
        <f t="shared" si="10"/>
        <v>0</v>
      </c>
      <c r="V49" s="74">
        <v>-4</v>
      </c>
      <c r="W49" s="75">
        <v>-9</v>
      </c>
      <c r="X49" s="132">
        <f t="shared" si="3"/>
        <v>-13</v>
      </c>
      <c r="Y49" s="129">
        <f t="shared" si="4"/>
        <v>1835</v>
      </c>
      <c r="Z49" s="130">
        <f t="shared" si="5"/>
        <v>1835</v>
      </c>
      <c r="AA49" s="131">
        <f t="shared" si="6"/>
        <v>3670</v>
      </c>
      <c r="AB49" s="274">
        <f t="shared" si="25"/>
        <v>-10</v>
      </c>
      <c r="AC49" s="400">
        <v>1835</v>
      </c>
      <c r="AD49" s="400">
        <v>1835</v>
      </c>
      <c r="AE49" s="401">
        <v>3670</v>
      </c>
      <c r="AF49" s="371">
        <f t="shared" si="11"/>
        <v>0</v>
      </c>
      <c r="AG49" s="372">
        <f t="shared" si="7"/>
        <v>0</v>
      </c>
      <c r="AH49" s="372">
        <f t="shared" si="8"/>
        <v>0</v>
      </c>
      <c r="AJ49" s="134" t="s">
        <v>283</v>
      </c>
      <c r="AK49" s="135">
        <f>COUNTIF($AA$563:$AA$565,"&lt;500")</f>
        <v>0</v>
      </c>
      <c r="AL49" s="136">
        <f>COUNTIF($AA$563:$AA$565,"&lt;1000")</f>
        <v>0</v>
      </c>
      <c r="AM49" s="136">
        <f>COUNTIF($AA$563:$AA$565,"&lt;2000")</f>
        <v>3</v>
      </c>
      <c r="AN49" s="136">
        <f>COUNTIF($AA$563:$AA$565,"&lt;3000")</f>
        <v>3</v>
      </c>
      <c r="AO49" s="136">
        <f>COUNTIF($AA$563:$AA$565,"&lt;5000")</f>
        <v>3</v>
      </c>
      <c r="AP49" s="137">
        <f>COUNTIF($AA$563:$AA$565,"&lt;10000")</f>
        <v>3</v>
      </c>
      <c r="AQ49" s="246">
        <f t="shared" si="12"/>
        <v>3</v>
      </c>
      <c r="AR49" s="138" t="s">
        <v>283</v>
      </c>
      <c r="AS49" s="30">
        <f t="shared" si="13"/>
        <v>0</v>
      </c>
      <c r="AT49" s="31">
        <f t="shared" si="14"/>
        <v>0</v>
      </c>
      <c r="AU49" s="31">
        <f t="shared" si="14"/>
        <v>3</v>
      </c>
      <c r="AV49" s="31">
        <f t="shared" si="14"/>
        <v>0</v>
      </c>
      <c r="AW49" s="31">
        <f t="shared" si="14"/>
        <v>0</v>
      </c>
      <c r="AX49" s="32">
        <f t="shared" si="14"/>
        <v>0</v>
      </c>
      <c r="AY49" s="32">
        <f t="shared" si="15"/>
        <v>3</v>
      </c>
      <c r="AZ49" s="47">
        <v>1</v>
      </c>
      <c r="BA49" s="237">
        <f>VLOOKUP(AZ49,$C$563:$AA$565,25)</f>
        <v>1475</v>
      </c>
      <c r="BD49" s="423">
        <f t="shared" si="22"/>
        <v>4</v>
      </c>
      <c r="BE49" s="423">
        <f t="shared" si="23"/>
        <v>-14</v>
      </c>
      <c r="BF49" s="423">
        <f t="shared" si="24"/>
        <v>-10</v>
      </c>
    </row>
    <row r="50" spans="1:58" s="97" customFormat="1" ht="15" customHeight="1">
      <c r="A50" s="96"/>
      <c r="B50" s="1204"/>
      <c r="C50" s="128">
        <v>45</v>
      </c>
      <c r="D50" s="129">
        <v>957</v>
      </c>
      <c r="E50" s="130">
        <v>1092</v>
      </c>
      <c r="F50" s="131">
        <v>2049</v>
      </c>
      <c r="G50" s="129"/>
      <c r="H50" s="130"/>
      <c r="I50" s="132">
        <f t="shared" si="0"/>
        <v>0</v>
      </c>
      <c r="J50" s="129">
        <v>26</v>
      </c>
      <c r="K50" s="130">
        <v>36</v>
      </c>
      <c r="L50" s="132">
        <f t="shared" si="1"/>
        <v>62</v>
      </c>
      <c r="M50" s="129"/>
      <c r="N50" s="130"/>
      <c r="O50" s="132">
        <f t="shared" si="2"/>
        <v>0</v>
      </c>
      <c r="P50" s="129">
        <v>18</v>
      </c>
      <c r="Q50" s="130">
        <v>17</v>
      </c>
      <c r="R50" s="132">
        <f t="shared" si="9"/>
        <v>35</v>
      </c>
      <c r="S50" s="129">
        <v>4</v>
      </c>
      <c r="T50" s="130">
        <v>4</v>
      </c>
      <c r="U50" s="132">
        <f t="shared" si="10"/>
        <v>8</v>
      </c>
      <c r="V50" s="74">
        <v>-2</v>
      </c>
      <c r="W50" s="75">
        <v>3</v>
      </c>
      <c r="X50" s="132">
        <f t="shared" si="3"/>
        <v>1</v>
      </c>
      <c r="Y50" s="129">
        <f t="shared" si="4"/>
        <v>967</v>
      </c>
      <c r="Z50" s="130">
        <f t="shared" si="5"/>
        <v>1118</v>
      </c>
      <c r="AA50" s="131">
        <f t="shared" si="6"/>
        <v>2085</v>
      </c>
      <c r="AB50" s="274">
        <f t="shared" si="25"/>
        <v>36</v>
      </c>
      <c r="AC50" s="400">
        <v>967</v>
      </c>
      <c r="AD50" s="400">
        <v>1118</v>
      </c>
      <c r="AE50" s="401">
        <v>2085</v>
      </c>
      <c r="AF50" s="371">
        <f t="shared" si="11"/>
        <v>0</v>
      </c>
      <c r="AG50" s="372">
        <f t="shared" si="7"/>
        <v>0</v>
      </c>
      <c r="AH50" s="372">
        <f t="shared" si="8"/>
        <v>0</v>
      </c>
      <c r="AJ50" s="134" t="s">
        <v>284</v>
      </c>
      <c r="AK50" s="135">
        <f>COUNTIF($AA$567:$AA$572,"&lt;500")</f>
        <v>2</v>
      </c>
      <c r="AL50" s="136">
        <f>COUNTIF($AA$567:$AA$572,"&lt;1000")</f>
        <v>5</v>
      </c>
      <c r="AM50" s="136">
        <f>COUNTIF($AA$567:$AA$572,"&lt;2000")</f>
        <v>6</v>
      </c>
      <c r="AN50" s="136">
        <f>COUNTIF($AA$567:$AA$572,"&lt;3000")</f>
        <v>6</v>
      </c>
      <c r="AO50" s="136">
        <f>COUNTIF($AA$567:$AA$572,"&lt;5000")</f>
        <v>6</v>
      </c>
      <c r="AP50" s="137">
        <f>COUNTIF($AA$567:$AA$572,"&lt;10000")</f>
        <v>6</v>
      </c>
      <c r="AQ50" s="246">
        <f t="shared" si="12"/>
        <v>6</v>
      </c>
      <c r="AR50" s="138" t="s">
        <v>284</v>
      </c>
      <c r="AS50" s="30">
        <f t="shared" si="13"/>
        <v>2</v>
      </c>
      <c r="AT50" s="31">
        <f t="shared" si="14"/>
        <v>3</v>
      </c>
      <c r="AU50" s="31">
        <f t="shared" si="14"/>
        <v>1</v>
      </c>
      <c r="AV50" s="31">
        <f t="shared" si="14"/>
        <v>0</v>
      </c>
      <c r="AW50" s="31">
        <f t="shared" si="14"/>
        <v>0</v>
      </c>
      <c r="AX50" s="32">
        <f t="shared" si="14"/>
        <v>0</v>
      </c>
      <c r="AY50" s="32">
        <f t="shared" si="15"/>
        <v>6</v>
      </c>
      <c r="AZ50" s="47">
        <v>3</v>
      </c>
      <c r="BA50" s="237">
        <f>VLOOKUP(AZ50,$C$567:$AA$572,25)</f>
        <v>936</v>
      </c>
      <c r="BD50" s="423">
        <f t="shared" si="22"/>
        <v>10</v>
      </c>
      <c r="BE50" s="423">
        <f t="shared" si="23"/>
        <v>26</v>
      </c>
      <c r="BF50" s="423">
        <f t="shared" si="24"/>
        <v>36</v>
      </c>
    </row>
    <row r="51" spans="1:58" s="97" customFormat="1" ht="15" customHeight="1">
      <c r="A51" s="96"/>
      <c r="B51" s="1204"/>
      <c r="C51" s="128">
        <v>46</v>
      </c>
      <c r="D51" s="129">
        <v>1698</v>
      </c>
      <c r="E51" s="130">
        <v>1461</v>
      </c>
      <c r="F51" s="131">
        <v>3159</v>
      </c>
      <c r="G51" s="129"/>
      <c r="H51" s="130"/>
      <c r="I51" s="132">
        <f t="shared" si="0"/>
        <v>0</v>
      </c>
      <c r="J51" s="129">
        <v>78</v>
      </c>
      <c r="K51" s="130">
        <v>26</v>
      </c>
      <c r="L51" s="132">
        <f t="shared" si="1"/>
        <v>104</v>
      </c>
      <c r="M51" s="129"/>
      <c r="N51" s="130"/>
      <c r="O51" s="132">
        <f t="shared" si="2"/>
        <v>0</v>
      </c>
      <c r="P51" s="129">
        <v>131</v>
      </c>
      <c r="Q51" s="130">
        <v>50</v>
      </c>
      <c r="R51" s="132">
        <f t="shared" si="9"/>
        <v>181</v>
      </c>
      <c r="S51" s="129">
        <v>1</v>
      </c>
      <c r="T51" s="130">
        <v>2</v>
      </c>
      <c r="U51" s="132">
        <f t="shared" si="10"/>
        <v>3</v>
      </c>
      <c r="V51" s="74">
        <v>-2</v>
      </c>
      <c r="W51" s="75">
        <v>-8</v>
      </c>
      <c r="X51" s="132">
        <f t="shared" si="3"/>
        <v>-10</v>
      </c>
      <c r="Y51" s="129">
        <f t="shared" si="4"/>
        <v>1644</v>
      </c>
      <c r="Z51" s="130">
        <f t="shared" si="5"/>
        <v>1431</v>
      </c>
      <c r="AA51" s="131">
        <f t="shared" si="6"/>
        <v>3075</v>
      </c>
      <c r="AB51" s="274">
        <f t="shared" si="25"/>
        <v>-84</v>
      </c>
      <c r="AC51" s="400">
        <v>1644</v>
      </c>
      <c r="AD51" s="400">
        <v>1431</v>
      </c>
      <c r="AE51" s="401">
        <v>3075</v>
      </c>
      <c r="AF51" s="371">
        <f t="shared" si="11"/>
        <v>0</v>
      </c>
      <c r="AG51" s="372">
        <f t="shared" si="7"/>
        <v>0</v>
      </c>
      <c r="AH51" s="372">
        <f t="shared" si="8"/>
        <v>0</v>
      </c>
      <c r="AJ51" s="134" t="s">
        <v>285</v>
      </c>
      <c r="AK51" s="135">
        <f>COUNTIF($AA$574:$AA$578,"&lt;500")</f>
        <v>2</v>
      </c>
      <c r="AL51" s="136">
        <f>COUNTIF($AA$574:$AA$578,"&lt;1000")</f>
        <v>4</v>
      </c>
      <c r="AM51" s="136">
        <f>COUNTIF($AA$574:$AA$578,"&lt;2000")</f>
        <v>5</v>
      </c>
      <c r="AN51" s="136">
        <f>COUNTIF($AA$574:$AA$578,"&lt;3000")</f>
        <v>5</v>
      </c>
      <c r="AO51" s="136">
        <f>COUNTIF($AA$574:$AA$578,"&lt;5000")</f>
        <v>5</v>
      </c>
      <c r="AP51" s="137">
        <f>COUNTIF($AA$574:$AA$578,"&lt;10000")</f>
        <v>5</v>
      </c>
      <c r="AQ51" s="246">
        <f t="shared" si="12"/>
        <v>5</v>
      </c>
      <c r="AR51" s="138" t="s">
        <v>285</v>
      </c>
      <c r="AS51" s="30">
        <f t="shared" si="13"/>
        <v>2</v>
      </c>
      <c r="AT51" s="31">
        <f t="shared" si="14"/>
        <v>2</v>
      </c>
      <c r="AU51" s="31">
        <f t="shared" si="14"/>
        <v>1</v>
      </c>
      <c r="AV51" s="31">
        <f t="shared" si="14"/>
        <v>0</v>
      </c>
      <c r="AW51" s="31">
        <f t="shared" si="14"/>
        <v>0</v>
      </c>
      <c r="AX51" s="32">
        <f t="shared" si="14"/>
        <v>0</v>
      </c>
      <c r="AY51" s="32">
        <f t="shared" si="15"/>
        <v>5</v>
      </c>
      <c r="AZ51" s="47">
        <v>3</v>
      </c>
      <c r="BA51" s="237">
        <f>VLOOKUP(AZ51,$C$574:$AA$578,25)</f>
        <v>1739</v>
      </c>
      <c r="BD51" s="423">
        <f t="shared" si="22"/>
        <v>-54</v>
      </c>
      <c r="BE51" s="423">
        <f t="shared" si="23"/>
        <v>-30</v>
      </c>
      <c r="BF51" s="423">
        <f t="shared" si="24"/>
        <v>-84</v>
      </c>
    </row>
    <row r="52" spans="1:58" s="97" customFormat="1" ht="15" customHeight="1">
      <c r="A52" s="96"/>
      <c r="B52" s="1204"/>
      <c r="C52" s="128">
        <v>47</v>
      </c>
      <c r="D52" s="129">
        <v>1474</v>
      </c>
      <c r="E52" s="130">
        <v>1613</v>
      </c>
      <c r="F52" s="131">
        <v>3087</v>
      </c>
      <c r="G52" s="129"/>
      <c r="H52" s="130"/>
      <c r="I52" s="132">
        <f t="shared" si="0"/>
        <v>0</v>
      </c>
      <c r="J52" s="129">
        <v>35</v>
      </c>
      <c r="K52" s="130">
        <v>25</v>
      </c>
      <c r="L52" s="132">
        <f t="shared" si="1"/>
        <v>60</v>
      </c>
      <c r="M52" s="129"/>
      <c r="N52" s="130"/>
      <c r="O52" s="132">
        <f t="shared" si="2"/>
        <v>0</v>
      </c>
      <c r="P52" s="129">
        <v>40</v>
      </c>
      <c r="Q52" s="130">
        <v>34</v>
      </c>
      <c r="R52" s="132">
        <f t="shared" si="9"/>
        <v>74</v>
      </c>
      <c r="S52" s="129"/>
      <c r="T52" s="130"/>
      <c r="U52" s="132">
        <f t="shared" si="10"/>
        <v>0</v>
      </c>
      <c r="V52" s="74">
        <v>-4</v>
      </c>
      <c r="W52" s="75">
        <v>-4</v>
      </c>
      <c r="X52" s="132">
        <f t="shared" si="3"/>
        <v>-8</v>
      </c>
      <c r="Y52" s="129">
        <f t="shared" si="4"/>
        <v>1465</v>
      </c>
      <c r="Z52" s="130">
        <f t="shared" si="5"/>
        <v>1600</v>
      </c>
      <c r="AA52" s="131">
        <f t="shared" si="6"/>
        <v>3065</v>
      </c>
      <c r="AB52" s="274">
        <f t="shared" si="25"/>
        <v>-22</v>
      </c>
      <c r="AC52" s="400">
        <v>1465</v>
      </c>
      <c r="AD52" s="400">
        <v>1600</v>
      </c>
      <c r="AE52" s="401">
        <v>3065</v>
      </c>
      <c r="AF52" s="371">
        <f t="shared" si="11"/>
        <v>0</v>
      </c>
      <c r="AG52" s="372">
        <f t="shared" si="7"/>
        <v>0</v>
      </c>
      <c r="AH52" s="372">
        <f t="shared" si="8"/>
        <v>0</v>
      </c>
      <c r="AJ52" s="134" t="s">
        <v>286</v>
      </c>
      <c r="AK52" s="135">
        <f>COUNTIF($AA$580:$AA$582,"&lt;500")</f>
        <v>1</v>
      </c>
      <c r="AL52" s="136">
        <f>COUNTIF($AA$580:$AA$582,"&lt;1000")</f>
        <v>2</v>
      </c>
      <c r="AM52" s="136">
        <f>COUNTIF($AA$580:$AA$582,"&lt;2000")</f>
        <v>3</v>
      </c>
      <c r="AN52" s="136">
        <f>COUNTIF($AA$580:$AA$582,"&lt;3000")</f>
        <v>3</v>
      </c>
      <c r="AO52" s="136">
        <f>COUNTIF($AA$580:$AA$582,"&lt;5000")</f>
        <v>3</v>
      </c>
      <c r="AP52" s="137">
        <f>COUNTIF($AA$580:$AA$582,"&lt;10000")</f>
        <v>3</v>
      </c>
      <c r="AQ52" s="246">
        <f t="shared" si="12"/>
        <v>3</v>
      </c>
      <c r="AR52" s="168" t="s">
        <v>286</v>
      </c>
      <c r="AS52" s="36">
        <f t="shared" si="13"/>
        <v>1</v>
      </c>
      <c r="AT52" s="37">
        <f aca="true" t="shared" si="26" ref="AT52:AX59">AL52-AK52</f>
        <v>1</v>
      </c>
      <c r="AU52" s="37">
        <f t="shared" si="26"/>
        <v>1</v>
      </c>
      <c r="AV52" s="37">
        <f t="shared" si="26"/>
        <v>0</v>
      </c>
      <c r="AW52" s="37">
        <f t="shared" si="26"/>
        <v>0</v>
      </c>
      <c r="AX52" s="38">
        <f t="shared" si="26"/>
        <v>0</v>
      </c>
      <c r="AY52" s="38">
        <f t="shared" si="15"/>
        <v>3</v>
      </c>
      <c r="AZ52" s="50">
        <v>1</v>
      </c>
      <c r="BA52" s="241">
        <f>VLOOKUP(AZ52,$C$580:$AA$582,25)</f>
        <v>1974</v>
      </c>
      <c r="BD52" s="423">
        <f t="shared" si="22"/>
        <v>-9</v>
      </c>
      <c r="BE52" s="423">
        <f t="shared" si="23"/>
        <v>-13</v>
      </c>
      <c r="BF52" s="423">
        <f t="shared" si="24"/>
        <v>-22</v>
      </c>
    </row>
    <row r="53" spans="1:58" s="97" customFormat="1" ht="15" customHeight="1">
      <c r="A53" s="96"/>
      <c r="B53" s="1204"/>
      <c r="C53" s="128">
        <v>48</v>
      </c>
      <c r="D53" s="129">
        <v>1986</v>
      </c>
      <c r="E53" s="130">
        <v>2149</v>
      </c>
      <c r="F53" s="131">
        <v>4135</v>
      </c>
      <c r="G53" s="129"/>
      <c r="H53" s="130"/>
      <c r="I53" s="132">
        <f t="shared" si="0"/>
        <v>0</v>
      </c>
      <c r="J53" s="129">
        <v>20</v>
      </c>
      <c r="K53" s="130">
        <v>35</v>
      </c>
      <c r="L53" s="132">
        <f t="shared" si="1"/>
        <v>55</v>
      </c>
      <c r="M53" s="129"/>
      <c r="N53" s="130"/>
      <c r="O53" s="132">
        <f t="shared" si="2"/>
        <v>0</v>
      </c>
      <c r="P53" s="129">
        <v>29</v>
      </c>
      <c r="Q53" s="130">
        <v>23</v>
      </c>
      <c r="R53" s="132">
        <f t="shared" si="9"/>
        <v>52</v>
      </c>
      <c r="S53" s="129">
        <v>1</v>
      </c>
      <c r="T53" s="130"/>
      <c r="U53" s="132">
        <f t="shared" si="10"/>
        <v>1</v>
      </c>
      <c r="V53" s="74">
        <v>0</v>
      </c>
      <c r="W53" s="75">
        <v>4</v>
      </c>
      <c r="X53" s="132">
        <f t="shared" si="3"/>
        <v>4</v>
      </c>
      <c r="Y53" s="129">
        <f t="shared" si="4"/>
        <v>1978</v>
      </c>
      <c r="Z53" s="130">
        <f t="shared" si="5"/>
        <v>2165</v>
      </c>
      <c r="AA53" s="131">
        <f t="shared" si="6"/>
        <v>4143</v>
      </c>
      <c r="AB53" s="274">
        <f t="shared" si="25"/>
        <v>8</v>
      </c>
      <c r="AC53" s="400">
        <v>1978</v>
      </c>
      <c r="AD53" s="400">
        <v>2165</v>
      </c>
      <c r="AE53" s="401">
        <v>4143</v>
      </c>
      <c r="AF53" s="371">
        <f t="shared" si="11"/>
        <v>0</v>
      </c>
      <c r="AG53" s="372">
        <f t="shared" si="7"/>
        <v>0</v>
      </c>
      <c r="AH53" s="372">
        <f t="shared" si="8"/>
        <v>0</v>
      </c>
      <c r="AJ53" s="134" t="s">
        <v>291</v>
      </c>
      <c r="AK53" s="135">
        <f>COUNTIF($AA$585:$AA$589,"&lt;500")</f>
        <v>4</v>
      </c>
      <c r="AL53" s="136">
        <f>COUNTIF($AA$585:$AA$589,"&lt;1000")</f>
        <v>5</v>
      </c>
      <c r="AM53" s="136">
        <f>COUNTIF($AA$585:$AA$589,"&lt;2000")</f>
        <v>5</v>
      </c>
      <c r="AN53" s="136">
        <f>COUNTIF($AA$585:$AA$589,"&lt;3000")</f>
        <v>5</v>
      </c>
      <c r="AO53" s="136">
        <f>COUNTIF($AA$585:$AA$589,"&lt;5000")</f>
        <v>5</v>
      </c>
      <c r="AP53" s="137">
        <f>COUNTIF($AA$585:$AA$589,"&lt;10000")</f>
        <v>5</v>
      </c>
      <c r="AQ53" s="246">
        <f t="shared" si="12"/>
        <v>5</v>
      </c>
      <c r="AR53" s="160" t="s">
        <v>291</v>
      </c>
      <c r="AS53" s="33">
        <f t="shared" si="13"/>
        <v>4</v>
      </c>
      <c r="AT53" s="34">
        <f t="shared" si="26"/>
        <v>1</v>
      </c>
      <c r="AU53" s="34">
        <f t="shared" si="26"/>
        <v>0</v>
      </c>
      <c r="AV53" s="34">
        <f t="shared" si="26"/>
        <v>0</v>
      </c>
      <c r="AW53" s="34">
        <f t="shared" si="26"/>
        <v>0</v>
      </c>
      <c r="AX53" s="35">
        <f t="shared" si="26"/>
        <v>0</v>
      </c>
      <c r="AY53" s="35">
        <f t="shared" si="15"/>
        <v>5</v>
      </c>
      <c r="AZ53" s="49">
        <v>1</v>
      </c>
      <c r="BA53" s="240" t="e">
        <f>VLOOKUP(AZ53,$C$585:$AA$589,25)</f>
        <v>#N/A</v>
      </c>
      <c r="BD53" s="423">
        <f t="shared" si="22"/>
        <v>-8</v>
      </c>
      <c r="BE53" s="423">
        <f t="shared" si="23"/>
        <v>16</v>
      </c>
      <c r="BF53" s="423">
        <f t="shared" si="24"/>
        <v>8</v>
      </c>
    </row>
    <row r="54" spans="1:58" s="97" customFormat="1" ht="15" customHeight="1">
      <c r="A54" s="96"/>
      <c r="B54" s="1204"/>
      <c r="C54" s="128">
        <v>49</v>
      </c>
      <c r="D54" s="129">
        <v>1384</v>
      </c>
      <c r="E54" s="130">
        <v>1615</v>
      </c>
      <c r="F54" s="131">
        <v>2999</v>
      </c>
      <c r="G54" s="129"/>
      <c r="H54" s="130"/>
      <c r="I54" s="132">
        <f t="shared" si="0"/>
        <v>0</v>
      </c>
      <c r="J54" s="129">
        <v>39</v>
      </c>
      <c r="K54" s="130">
        <v>38</v>
      </c>
      <c r="L54" s="132">
        <f t="shared" si="1"/>
        <v>77</v>
      </c>
      <c r="M54" s="129"/>
      <c r="N54" s="130"/>
      <c r="O54" s="132">
        <f t="shared" si="2"/>
        <v>0</v>
      </c>
      <c r="P54" s="129">
        <v>30</v>
      </c>
      <c r="Q54" s="130">
        <v>27</v>
      </c>
      <c r="R54" s="132">
        <f t="shared" si="9"/>
        <v>57</v>
      </c>
      <c r="S54" s="129">
        <v>1</v>
      </c>
      <c r="T54" s="130"/>
      <c r="U54" s="132">
        <f t="shared" si="10"/>
        <v>1</v>
      </c>
      <c r="V54" s="74">
        <v>2</v>
      </c>
      <c r="W54" s="75">
        <v>4</v>
      </c>
      <c r="X54" s="132">
        <f t="shared" si="3"/>
        <v>6</v>
      </c>
      <c r="Y54" s="129">
        <f t="shared" si="4"/>
        <v>1396</v>
      </c>
      <c r="Z54" s="130">
        <f t="shared" si="5"/>
        <v>1630</v>
      </c>
      <c r="AA54" s="131">
        <f t="shared" si="6"/>
        <v>3026</v>
      </c>
      <c r="AB54" s="274">
        <f t="shared" si="25"/>
        <v>27</v>
      </c>
      <c r="AC54" s="400">
        <v>1396</v>
      </c>
      <c r="AD54" s="400">
        <v>1630</v>
      </c>
      <c r="AE54" s="401">
        <v>3026</v>
      </c>
      <c r="AF54" s="371">
        <f t="shared" si="11"/>
        <v>0</v>
      </c>
      <c r="AG54" s="372">
        <f t="shared" si="7"/>
        <v>0</v>
      </c>
      <c r="AH54" s="372">
        <f t="shared" si="8"/>
        <v>0</v>
      </c>
      <c r="AJ54" s="134" t="s">
        <v>292</v>
      </c>
      <c r="AK54" s="135">
        <f>COUNTIF($AA$591:$AA$595,"&lt;500")</f>
        <v>3</v>
      </c>
      <c r="AL54" s="136">
        <f>COUNTIF($AA$591:$AA$595,"&lt;1000")</f>
        <v>5</v>
      </c>
      <c r="AM54" s="136">
        <f>COUNTIF($AA$591:$AA$595,"&lt;2000")</f>
        <v>5</v>
      </c>
      <c r="AN54" s="136">
        <f>COUNTIF($AA$591:$AA$595,"&lt;3000")</f>
        <v>5</v>
      </c>
      <c r="AO54" s="136">
        <f>COUNTIF($AA$591:$AA$595,"&lt;5000")</f>
        <v>5</v>
      </c>
      <c r="AP54" s="137">
        <f>COUNTIF($AA$591:$AA$595,"&lt;10000")</f>
        <v>5</v>
      </c>
      <c r="AQ54" s="246">
        <f t="shared" si="12"/>
        <v>5</v>
      </c>
      <c r="AR54" s="138" t="s">
        <v>292</v>
      </c>
      <c r="AS54" s="30">
        <f t="shared" si="13"/>
        <v>3</v>
      </c>
      <c r="AT54" s="31">
        <f t="shared" si="26"/>
        <v>2</v>
      </c>
      <c r="AU54" s="31">
        <f t="shared" si="26"/>
        <v>0</v>
      </c>
      <c r="AV54" s="31">
        <f t="shared" si="26"/>
        <v>0</v>
      </c>
      <c r="AW54" s="31">
        <f t="shared" si="26"/>
        <v>0</v>
      </c>
      <c r="AX54" s="32">
        <f t="shared" si="26"/>
        <v>0</v>
      </c>
      <c r="AY54" s="32">
        <f t="shared" si="15"/>
        <v>5</v>
      </c>
      <c r="AZ54" s="47">
        <v>3</v>
      </c>
      <c r="BA54" s="237">
        <f>VLOOKUP(AZ54,$C$591:$AA$595,25)</f>
        <v>509</v>
      </c>
      <c r="BD54" s="423">
        <f t="shared" si="22"/>
        <v>12</v>
      </c>
      <c r="BE54" s="423">
        <f t="shared" si="23"/>
        <v>15</v>
      </c>
      <c r="BF54" s="423">
        <f t="shared" si="24"/>
        <v>27</v>
      </c>
    </row>
    <row r="55" spans="1:58" s="97" customFormat="1" ht="15" customHeight="1">
      <c r="A55" s="96"/>
      <c r="B55" s="1204"/>
      <c r="C55" s="150">
        <v>50</v>
      </c>
      <c r="D55" s="151">
        <v>1243</v>
      </c>
      <c r="E55" s="152">
        <v>1313</v>
      </c>
      <c r="F55" s="153">
        <v>2556</v>
      </c>
      <c r="G55" s="151"/>
      <c r="H55" s="152"/>
      <c r="I55" s="154">
        <f t="shared" si="0"/>
        <v>0</v>
      </c>
      <c r="J55" s="151">
        <v>23</v>
      </c>
      <c r="K55" s="152">
        <v>15</v>
      </c>
      <c r="L55" s="154">
        <f t="shared" si="1"/>
        <v>38</v>
      </c>
      <c r="M55" s="151"/>
      <c r="N55" s="152"/>
      <c r="O55" s="154">
        <f t="shared" si="2"/>
        <v>0</v>
      </c>
      <c r="P55" s="151">
        <v>36</v>
      </c>
      <c r="Q55" s="152">
        <v>23</v>
      </c>
      <c r="R55" s="154">
        <f t="shared" si="9"/>
        <v>59</v>
      </c>
      <c r="S55" s="151"/>
      <c r="T55" s="152"/>
      <c r="U55" s="154">
        <f t="shared" si="10"/>
        <v>0</v>
      </c>
      <c r="V55" s="76">
        <v>1</v>
      </c>
      <c r="W55" s="77">
        <v>3</v>
      </c>
      <c r="X55" s="154">
        <f t="shared" si="3"/>
        <v>4</v>
      </c>
      <c r="Y55" s="151">
        <f t="shared" si="4"/>
        <v>1231</v>
      </c>
      <c r="Z55" s="152">
        <f t="shared" si="5"/>
        <v>1308</v>
      </c>
      <c r="AA55" s="153">
        <f t="shared" si="6"/>
        <v>2539</v>
      </c>
      <c r="AB55" s="275">
        <f t="shared" si="25"/>
        <v>-17</v>
      </c>
      <c r="AC55" s="402">
        <v>1231</v>
      </c>
      <c r="AD55" s="402">
        <v>1308</v>
      </c>
      <c r="AE55" s="403">
        <v>2539</v>
      </c>
      <c r="AF55" s="373">
        <f t="shared" si="11"/>
        <v>0</v>
      </c>
      <c r="AG55" s="374">
        <f t="shared" si="7"/>
        <v>0</v>
      </c>
      <c r="AH55" s="374">
        <f t="shared" si="8"/>
        <v>0</v>
      </c>
      <c r="AJ55" s="134" t="s">
        <v>293</v>
      </c>
      <c r="AK55" s="135">
        <f>COUNTIF($AA$597,"&lt;500")</f>
        <v>0</v>
      </c>
      <c r="AL55" s="136">
        <f>COUNTIF($AA$597,"&lt;1000")</f>
        <v>0</v>
      </c>
      <c r="AM55" s="136">
        <f>COUNTIF($AA$597,"&lt;2000")</f>
        <v>0</v>
      </c>
      <c r="AN55" s="136">
        <f>COUNTIF($AA$597,"&lt;3000")</f>
        <v>0</v>
      </c>
      <c r="AO55" s="136">
        <f>COUNTIF($AA$597,"&lt;5000")</f>
        <v>1</v>
      </c>
      <c r="AP55" s="137">
        <f>COUNTIF($AA$597,"&lt;10000")</f>
        <v>1</v>
      </c>
      <c r="AQ55" s="246">
        <f t="shared" si="12"/>
        <v>1</v>
      </c>
      <c r="AR55" s="138" t="s">
        <v>293</v>
      </c>
      <c r="AS55" s="30">
        <f t="shared" si="13"/>
        <v>0</v>
      </c>
      <c r="AT55" s="31">
        <f t="shared" si="26"/>
        <v>0</v>
      </c>
      <c r="AU55" s="31">
        <f t="shared" si="26"/>
        <v>0</v>
      </c>
      <c r="AV55" s="31">
        <f t="shared" si="26"/>
        <v>0</v>
      </c>
      <c r="AW55" s="31">
        <f t="shared" si="26"/>
        <v>1</v>
      </c>
      <c r="AX55" s="32">
        <f t="shared" si="26"/>
        <v>0</v>
      </c>
      <c r="AY55" s="32">
        <f t="shared" si="15"/>
        <v>1</v>
      </c>
      <c r="AZ55" s="47">
        <v>1</v>
      </c>
      <c r="BA55" s="237">
        <f>VLOOKUP(AZ55,$C$597:$AA$597,25)</f>
        <v>3787</v>
      </c>
      <c r="BD55" s="423">
        <f t="shared" si="22"/>
        <v>-12</v>
      </c>
      <c r="BE55" s="423">
        <f t="shared" si="23"/>
        <v>-5</v>
      </c>
      <c r="BF55" s="423">
        <f t="shared" si="24"/>
        <v>-17</v>
      </c>
    </row>
    <row r="56" spans="1:58" s="97" customFormat="1" ht="15" customHeight="1">
      <c r="A56" s="96"/>
      <c r="B56" s="1204"/>
      <c r="C56" s="161">
        <v>51</v>
      </c>
      <c r="D56" s="162">
        <v>1688</v>
      </c>
      <c r="E56" s="163">
        <v>1653</v>
      </c>
      <c r="F56" s="164">
        <v>3341</v>
      </c>
      <c r="G56" s="162"/>
      <c r="H56" s="163"/>
      <c r="I56" s="165">
        <f t="shared" si="0"/>
        <v>0</v>
      </c>
      <c r="J56" s="162">
        <v>68</v>
      </c>
      <c r="K56" s="163">
        <v>49</v>
      </c>
      <c r="L56" s="165">
        <f t="shared" si="1"/>
        <v>117</v>
      </c>
      <c r="M56" s="162"/>
      <c r="N56" s="163"/>
      <c r="O56" s="165">
        <f t="shared" si="2"/>
        <v>0</v>
      </c>
      <c r="P56" s="162">
        <v>50</v>
      </c>
      <c r="Q56" s="163">
        <v>39</v>
      </c>
      <c r="R56" s="165">
        <f t="shared" si="9"/>
        <v>89</v>
      </c>
      <c r="S56" s="162">
        <v>8</v>
      </c>
      <c r="T56" s="163">
        <v>4</v>
      </c>
      <c r="U56" s="165">
        <f t="shared" si="10"/>
        <v>12</v>
      </c>
      <c r="V56" s="234">
        <v>8</v>
      </c>
      <c r="W56" s="235">
        <v>4</v>
      </c>
      <c r="X56" s="165">
        <f t="shared" si="3"/>
        <v>12</v>
      </c>
      <c r="Y56" s="162">
        <f t="shared" si="4"/>
        <v>1722</v>
      </c>
      <c r="Z56" s="163">
        <f t="shared" si="5"/>
        <v>1671</v>
      </c>
      <c r="AA56" s="164">
        <f t="shared" si="6"/>
        <v>3393</v>
      </c>
      <c r="AB56" s="276">
        <f t="shared" si="25"/>
        <v>52</v>
      </c>
      <c r="AC56" s="404">
        <v>1722</v>
      </c>
      <c r="AD56" s="404">
        <v>1671</v>
      </c>
      <c r="AE56" s="405">
        <v>3393</v>
      </c>
      <c r="AF56" s="375">
        <f t="shared" si="11"/>
        <v>0</v>
      </c>
      <c r="AG56" s="376">
        <f t="shared" si="7"/>
        <v>0</v>
      </c>
      <c r="AH56" s="376">
        <f t="shared" si="8"/>
        <v>0</v>
      </c>
      <c r="AJ56" s="134" t="s">
        <v>294</v>
      </c>
      <c r="AK56" s="135">
        <f>COUNTIF($AA$599:$AA$600,"&lt;500")</f>
        <v>0</v>
      </c>
      <c r="AL56" s="136">
        <f>COUNTIF($AA$599:$AA$600,"&lt;1000")</f>
        <v>0</v>
      </c>
      <c r="AM56" s="136">
        <f>COUNTIF($AA$599:$AA$600,"&lt;2000")</f>
        <v>0</v>
      </c>
      <c r="AN56" s="136">
        <f>COUNTIF($AA$599:$AA$600,"&lt;3000")</f>
        <v>1</v>
      </c>
      <c r="AO56" s="136">
        <f>COUNTIF($AA$599:$AA$600,"&lt;5000")</f>
        <v>2</v>
      </c>
      <c r="AP56" s="137">
        <f>COUNTIF($AA$599:$AA$600,"&lt;10000")</f>
        <v>2</v>
      </c>
      <c r="AQ56" s="246">
        <f t="shared" si="12"/>
        <v>2</v>
      </c>
      <c r="AR56" s="138" t="s">
        <v>294</v>
      </c>
      <c r="AS56" s="30">
        <f t="shared" si="13"/>
        <v>0</v>
      </c>
      <c r="AT56" s="31">
        <f t="shared" si="26"/>
        <v>0</v>
      </c>
      <c r="AU56" s="31">
        <f t="shared" si="26"/>
        <v>0</v>
      </c>
      <c r="AV56" s="31">
        <f t="shared" si="26"/>
        <v>1</v>
      </c>
      <c r="AW56" s="31">
        <f t="shared" si="26"/>
        <v>1</v>
      </c>
      <c r="AX56" s="32">
        <f t="shared" si="26"/>
        <v>0</v>
      </c>
      <c r="AY56" s="32">
        <f t="shared" si="15"/>
        <v>2</v>
      </c>
      <c r="AZ56" s="47">
        <v>2</v>
      </c>
      <c r="BA56" s="237">
        <f>VLOOKUP(AZ56,$C$599:$AA$600,25)</f>
        <v>3963</v>
      </c>
      <c r="BD56" s="423">
        <f t="shared" si="22"/>
        <v>34</v>
      </c>
      <c r="BE56" s="423">
        <f t="shared" si="23"/>
        <v>18</v>
      </c>
      <c r="BF56" s="423">
        <f t="shared" si="24"/>
        <v>52</v>
      </c>
    </row>
    <row r="57" spans="1:58" s="97" customFormat="1" ht="15" customHeight="1">
      <c r="A57" s="96"/>
      <c r="B57" s="1204"/>
      <c r="C57" s="128">
        <v>52</v>
      </c>
      <c r="D57" s="129">
        <v>1634</v>
      </c>
      <c r="E57" s="130">
        <v>1683</v>
      </c>
      <c r="F57" s="131">
        <v>3317</v>
      </c>
      <c r="G57" s="129"/>
      <c r="H57" s="130"/>
      <c r="I57" s="132">
        <f t="shared" si="0"/>
        <v>0</v>
      </c>
      <c r="J57" s="129">
        <v>37</v>
      </c>
      <c r="K57" s="130">
        <v>32</v>
      </c>
      <c r="L57" s="132">
        <f t="shared" si="1"/>
        <v>69</v>
      </c>
      <c r="M57" s="129"/>
      <c r="N57" s="130"/>
      <c r="O57" s="132">
        <f t="shared" si="2"/>
        <v>0</v>
      </c>
      <c r="P57" s="129">
        <v>45</v>
      </c>
      <c r="Q57" s="130">
        <v>36</v>
      </c>
      <c r="R57" s="132">
        <f t="shared" si="9"/>
        <v>81</v>
      </c>
      <c r="S57" s="129"/>
      <c r="T57" s="130"/>
      <c r="U57" s="132">
        <f t="shared" si="10"/>
        <v>0</v>
      </c>
      <c r="V57" s="74">
        <v>1</v>
      </c>
      <c r="W57" s="75">
        <v>-2</v>
      </c>
      <c r="X57" s="132">
        <f t="shared" si="3"/>
        <v>-1</v>
      </c>
      <c r="Y57" s="129">
        <f t="shared" si="4"/>
        <v>1627</v>
      </c>
      <c r="Z57" s="130">
        <f t="shared" si="5"/>
        <v>1677</v>
      </c>
      <c r="AA57" s="131">
        <f t="shared" si="6"/>
        <v>3304</v>
      </c>
      <c r="AB57" s="274">
        <f t="shared" si="25"/>
        <v>-13</v>
      </c>
      <c r="AC57" s="400">
        <v>1627</v>
      </c>
      <c r="AD57" s="400">
        <v>1677</v>
      </c>
      <c r="AE57" s="401">
        <v>3304</v>
      </c>
      <c r="AF57" s="371">
        <f t="shared" si="11"/>
        <v>0</v>
      </c>
      <c r="AG57" s="372">
        <f t="shared" si="7"/>
        <v>0</v>
      </c>
      <c r="AH57" s="372">
        <f t="shared" si="8"/>
        <v>0</v>
      </c>
      <c r="AJ57" s="134" t="s">
        <v>295</v>
      </c>
      <c r="AK57" s="135">
        <f>COUNTIF($AA$602:$AA$605,"&lt;500")</f>
        <v>1</v>
      </c>
      <c r="AL57" s="136">
        <f>COUNTIF($AA$602:$AA$605,"&lt;1000")</f>
        <v>2</v>
      </c>
      <c r="AM57" s="136">
        <f>COUNTIF($AA$602:$AA$605,"&lt;2000")</f>
        <v>3</v>
      </c>
      <c r="AN57" s="136">
        <f>COUNTIF($AA$602:$AA$605,"&lt;3000")</f>
        <v>4</v>
      </c>
      <c r="AO57" s="136">
        <f>COUNTIF($AA$602:$AA$605,"&lt;5000")</f>
        <v>4</v>
      </c>
      <c r="AP57" s="137">
        <f>COUNTIF($AA$602:$AA$605,"&lt;10000")</f>
        <v>4</v>
      </c>
      <c r="AQ57" s="246">
        <f t="shared" si="12"/>
        <v>4</v>
      </c>
      <c r="AR57" s="138" t="s">
        <v>295</v>
      </c>
      <c r="AS57" s="30">
        <f t="shared" si="13"/>
        <v>1</v>
      </c>
      <c r="AT57" s="31">
        <f t="shared" si="26"/>
        <v>1</v>
      </c>
      <c r="AU57" s="31">
        <f t="shared" si="26"/>
        <v>1</v>
      </c>
      <c r="AV57" s="31">
        <f t="shared" si="26"/>
        <v>1</v>
      </c>
      <c r="AW57" s="31">
        <f t="shared" si="26"/>
        <v>0</v>
      </c>
      <c r="AX57" s="32">
        <f t="shared" si="26"/>
        <v>0</v>
      </c>
      <c r="AY57" s="32">
        <f t="shared" si="15"/>
        <v>4</v>
      </c>
      <c r="AZ57" s="47">
        <v>3</v>
      </c>
      <c r="BA57" s="237">
        <f>VLOOKUP(AZ57,$C$602:$AA$605,25)</f>
        <v>2745</v>
      </c>
      <c r="BD57" s="423">
        <f t="shared" si="22"/>
        <v>-7</v>
      </c>
      <c r="BE57" s="423">
        <f t="shared" si="23"/>
        <v>-6</v>
      </c>
      <c r="BF57" s="423">
        <f t="shared" si="24"/>
        <v>-13</v>
      </c>
    </row>
    <row r="58" spans="1:58" s="97" customFormat="1" ht="15" customHeight="1">
      <c r="A58" s="96"/>
      <c r="B58" s="1204"/>
      <c r="C58" s="128">
        <v>53</v>
      </c>
      <c r="D58" s="129">
        <v>1014</v>
      </c>
      <c r="E58" s="130">
        <v>1102</v>
      </c>
      <c r="F58" s="131">
        <v>2116</v>
      </c>
      <c r="G58" s="129"/>
      <c r="H58" s="130"/>
      <c r="I58" s="132">
        <f t="shared" si="0"/>
        <v>0</v>
      </c>
      <c r="J58" s="129">
        <v>25</v>
      </c>
      <c r="K58" s="130">
        <v>16</v>
      </c>
      <c r="L58" s="132">
        <f t="shared" si="1"/>
        <v>41</v>
      </c>
      <c r="M58" s="129"/>
      <c r="N58" s="130"/>
      <c r="O58" s="132">
        <f t="shared" si="2"/>
        <v>0</v>
      </c>
      <c r="P58" s="129">
        <v>46</v>
      </c>
      <c r="Q58" s="130">
        <v>21</v>
      </c>
      <c r="R58" s="132">
        <f t="shared" si="9"/>
        <v>67</v>
      </c>
      <c r="S58" s="129">
        <v>1</v>
      </c>
      <c r="T58" s="130"/>
      <c r="U58" s="132">
        <f t="shared" si="10"/>
        <v>1</v>
      </c>
      <c r="V58" s="74">
        <v>-7</v>
      </c>
      <c r="W58" s="75">
        <v>0</v>
      </c>
      <c r="X58" s="132">
        <f t="shared" si="3"/>
        <v>-7</v>
      </c>
      <c r="Y58" s="129">
        <f t="shared" si="4"/>
        <v>987</v>
      </c>
      <c r="Z58" s="130">
        <f t="shared" si="5"/>
        <v>1097</v>
      </c>
      <c r="AA58" s="131">
        <f t="shared" si="6"/>
        <v>2084</v>
      </c>
      <c r="AB58" s="274">
        <f t="shared" si="25"/>
        <v>-32</v>
      </c>
      <c r="AC58" s="400">
        <v>987</v>
      </c>
      <c r="AD58" s="400">
        <v>1097</v>
      </c>
      <c r="AE58" s="401">
        <v>2084</v>
      </c>
      <c r="AF58" s="371">
        <f t="shared" si="11"/>
        <v>0</v>
      </c>
      <c r="AG58" s="372">
        <f t="shared" si="7"/>
        <v>0</v>
      </c>
      <c r="AH58" s="372">
        <f t="shared" si="8"/>
        <v>0</v>
      </c>
      <c r="AJ58" s="134" t="s">
        <v>296</v>
      </c>
      <c r="AK58" s="135">
        <f>COUNTIF($AA$619:$AA$620,"&lt;500")</f>
        <v>0</v>
      </c>
      <c r="AL58" s="136">
        <f>COUNTIF($AA$619:$AA$620,"&lt;1000")</f>
        <v>0</v>
      </c>
      <c r="AM58" s="136">
        <f>COUNTIF($AA$619:$AA$620,"&lt;2000")</f>
        <v>2</v>
      </c>
      <c r="AN58" s="136">
        <f>COUNTIF($AA$619:$AA$620,"&lt;3000")</f>
        <v>2</v>
      </c>
      <c r="AO58" s="136">
        <f>COUNTIF($AA$619:$AA$620,"&lt;5000")</f>
        <v>2</v>
      </c>
      <c r="AP58" s="137">
        <f>COUNTIF($AA$619:$AA$620,"&lt;10000")</f>
        <v>2</v>
      </c>
      <c r="AQ58" s="246">
        <f t="shared" si="12"/>
        <v>2</v>
      </c>
      <c r="AR58" s="138" t="s">
        <v>296</v>
      </c>
      <c r="AS58" s="30">
        <f t="shared" si="13"/>
        <v>0</v>
      </c>
      <c r="AT58" s="31">
        <f t="shared" si="26"/>
        <v>0</v>
      </c>
      <c r="AU58" s="31">
        <f t="shared" si="26"/>
        <v>2</v>
      </c>
      <c r="AV58" s="31">
        <f t="shared" si="26"/>
        <v>0</v>
      </c>
      <c r="AW58" s="31">
        <f t="shared" si="26"/>
        <v>0</v>
      </c>
      <c r="AX58" s="32">
        <f t="shared" si="26"/>
        <v>0</v>
      </c>
      <c r="AY58" s="32">
        <f t="shared" si="15"/>
        <v>2</v>
      </c>
      <c r="AZ58" s="47">
        <v>1</v>
      </c>
      <c r="BA58" s="237">
        <f>VLOOKUP(AZ58,$C$619:$AA$620,25)</f>
        <v>1414</v>
      </c>
      <c r="BD58" s="423">
        <f t="shared" si="22"/>
        <v>-27</v>
      </c>
      <c r="BE58" s="423">
        <f t="shared" si="23"/>
        <v>-5</v>
      </c>
      <c r="BF58" s="423">
        <f t="shared" si="24"/>
        <v>-32</v>
      </c>
    </row>
    <row r="59" spans="1:58" s="97" customFormat="1" ht="15" customHeight="1">
      <c r="A59" s="96"/>
      <c r="B59" s="1204"/>
      <c r="C59" s="128">
        <v>54</v>
      </c>
      <c r="D59" s="129">
        <v>1336</v>
      </c>
      <c r="E59" s="130">
        <v>1427</v>
      </c>
      <c r="F59" s="131">
        <v>2763</v>
      </c>
      <c r="G59" s="129"/>
      <c r="H59" s="130"/>
      <c r="I59" s="132">
        <f t="shared" si="0"/>
        <v>0</v>
      </c>
      <c r="J59" s="129">
        <v>25</v>
      </c>
      <c r="K59" s="130">
        <v>17</v>
      </c>
      <c r="L59" s="132">
        <f t="shared" si="1"/>
        <v>42</v>
      </c>
      <c r="M59" s="129"/>
      <c r="N59" s="130"/>
      <c r="O59" s="132">
        <f t="shared" si="2"/>
        <v>0</v>
      </c>
      <c r="P59" s="129">
        <v>28</v>
      </c>
      <c r="Q59" s="130">
        <v>22</v>
      </c>
      <c r="R59" s="132">
        <f t="shared" si="9"/>
        <v>50</v>
      </c>
      <c r="S59" s="129"/>
      <c r="T59" s="130"/>
      <c r="U59" s="132">
        <f t="shared" si="10"/>
        <v>0</v>
      </c>
      <c r="V59" s="74">
        <v>-7</v>
      </c>
      <c r="W59" s="75">
        <v>2</v>
      </c>
      <c r="X59" s="132">
        <f t="shared" si="3"/>
        <v>-5</v>
      </c>
      <c r="Y59" s="129">
        <f t="shared" si="4"/>
        <v>1326</v>
      </c>
      <c r="Z59" s="130">
        <f t="shared" si="5"/>
        <v>1424</v>
      </c>
      <c r="AA59" s="131">
        <f t="shared" si="6"/>
        <v>2750</v>
      </c>
      <c r="AB59" s="274">
        <f t="shared" si="25"/>
        <v>-13</v>
      </c>
      <c r="AC59" s="400">
        <v>1326</v>
      </c>
      <c r="AD59" s="400">
        <v>1424</v>
      </c>
      <c r="AE59" s="401">
        <v>2750</v>
      </c>
      <c r="AF59" s="371">
        <f t="shared" si="11"/>
        <v>0</v>
      </c>
      <c r="AG59" s="372">
        <f t="shared" si="7"/>
        <v>0</v>
      </c>
      <c r="AH59" s="372">
        <f t="shared" si="8"/>
        <v>0</v>
      </c>
      <c r="AJ59" s="134" t="s">
        <v>505</v>
      </c>
      <c r="AK59" s="135">
        <f>COUNTIF($AA$607:$AA$617,"&lt;500")</f>
        <v>5</v>
      </c>
      <c r="AL59" s="136">
        <f>COUNTIF($AA$607:$AA$617,"&lt;1000")</f>
        <v>5</v>
      </c>
      <c r="AM59" s="136">
        <f>COUNTIF($AA$607:$AA$617,"&lt;2000")</f>
        <v>8</v>
      </c>
      <c r="AN59" s="136">
        <f>COUNTIF($AA$607:$AA$617,"&lt;3000")</f>
        <v>8</v>
      </c>
      <c r="AO59" s="136">
        <f>COUNTIF($AA$607:$AA$617,"&lt;5000")</f>
        <v>11</v>
      </c>
      <c r="AP59" s="137">
        <f>COUNTIF($AA$607:$AA$617,"&lt;10000")</f>
        <v>11</v>
      </c>
      <c r="AQ59" s="246">
        <f t="shared" si="12"/>
        <v>11</v>
      </c>
      <c r="AR59" s="138" t="s">
        <v>506</v>
      </c>
      <c r="AS59" s="30">
        <f t="shared" si="13"/>
        <v>5</v>
      </c>
      <c r="AT59" s="31">
        <f t="shared" si="26"/>
        <v>0</v>
      </c>
      <c r="AU59" s="31">
        <f t="shared" si="26"/>
        <v>3</v>
      </c>
      <c r="AV59" s="31">
        <f t="shared" si="26"/>
        <v>0</v>
      </c>
      <c r="AW59" s="31">
        <f t="shared" si="26"/>
        <v>3</v>
      </c>
      <c r="AX59" s="32">
        <f t="shared" si="26"/>
        <v>0</v>
      </c>
      <c r="AY59" s="32">
        <f t="shared" si="15"/>
        <v>11</v>
      </c>
      <c r="AZ59" s="589">
        <v>3</v>
      </c>
      <c r="BA59" s="590">
        <f>VLOOKUP(AZ59,$C$607:$AA$617,25)</f>
        <v>4555</v>
      </c>
      <c r="BD59" s="423">
        <f t="shared" si="22"/>
        <v>-10</v>
      </c>
      <c r="BE59" s="423">
        <f t="shared" si="23"/>
        <v>-3</v>
      </c>
      <c r="BF59" s="423">
        <f t="shared" si="24"/>
        <v>-13</v>
      </c>
    </row>
    <row r="60" spans="1:58" s="97" customFormat="1" ht="15" customHeight="1">
      <c r="A60" s="96"/>
      <c r="B60" s="1204"/>
      <c r="C60" s="128">
        <v>55</v>
      </c>
      <c r="D60" s="129">
        <v>1440</v>
      </c>
      <c r="E60" s="130">
        <v>1534</v>
      </c>
      <c r="F60" s="131">
        <v>2974</v>
      </c>
      <c r="G60" s="129"/>
      <c r="H60" s="130"/>
      <c r="I60" s="132">
        <f t="shared" si="0"/>
        <v>0</v>
      </c>
      <c r="J60" s="129">
        <v>19</v>
      </c>
      <c r="K60" s="130">
        <v>21</v>
      </c>
      <c r="L60" s="132">
        <f t="shared" si="1"/>
        <v>40</v>
      </c>
      <c r="M60" s="129"/>
      <c r="N60" s="130"/>
      <c r="O60" s="132">
        <f t="shared" si="2"/>
        <v>0</v>
      </c>
      <c r="P60" s="129">
        <v>23</v>
      </c>
      <c r="Q60" s="130">
        <v>14</v>
      </c>
      <c r="R60" s="132">
        <f t="shared" si="9"/>
        <v>37</v>
      </c>
      <c r="S60" s="129">
        <v>1</v>
      </c>
      <c r="T60" s="130"/>
      <c r="U60" s="132">
        <f t="shared" si="10"/>
        <v>1</v>
      </c>
      <c r="V60" s="74">
        <v>5</v>
      </c>
      <c r="W60" s="75">
        <v>2</v>
      </c>
      <c r="X60" s="132">
        <f t="shared" si="3"/>
        <v>7</v>
      </c>
      <c r="Y60" s="129">
        <f t="shared" si="4"/>
        <v>1442</v>
      </c>
      <c r="Z60" s="130">
        <f t="shared" si="5"/>
        <v>1543</v>
      </c>
      <c r="AA60" s="131">
        <f t="shared" si="6"/>
        <v>2985</v>
      </c>
      <c r="AB60" s="274">
        <f t="shared" si="25"/>
        <v>11</v>
      </c>
      <c r="AC60" s="400">
        <v>1442</v>
      </c>
      <c r="AD60" s="400">
        <v>1543</v>
      </c>
      <c r="AE60" s="401">
        <v>2985</v>
      </c>
      <c r="AF60" s="371">
        <f t="shared" si="11"/>
        <v>0</v>
      </c>
      <c r="AG60" s="372">
        <f t="shared" si="7"/>
        <v>0</v>
      </c>
      <c r="AH60" s="372">
        <f t="shared" si="8"/>
        <v>0</v>
      </c>
      <c r="AJ60" s="134"/>
      <c r="AK60" s="135"/>
      <c r="AL60" s="136"/>
      <c r="AM60" s="136"/>
      <c r="AN60" s="136"/>
      <c r="AO60" s="136"/>
      <c r="AP60" s="137"/>
      <c r="AQ60" s="246">
        <f t="shared" si="12"/>
        <v>0</v>
      </c>
      <c r="AR60" s="138"/>
      <c r="AS60" s="30"/>
      <c r="AT60" s="31"/>
      <c r="AU60" s="31"/>
      <c r="AV60" s="31"/>
      <c r="AW60" s="31"/>
      <c r="AX60" s="32"/>
      <c r="AY60" s="32"/>
      <c r="AZ60" s="47"/>
      <c r="BA60" s="237"/>
      <c r="BD60" s="423">
        <f t="shared" si="22"/>
        <v>2</v>
      </c>
      <c r="BE60" s="423">
        <f t="shared" si="23"/>
        <v>9</v>
      </c>
      <c r="BF60" s="423">
        <f t="shared" si="24"/>
        <v>11</v>
      </c>
    </row>
    <row r="61" spans="1:58" s="97" customFormat="1" ht="15" customHeight="1">
      <c r="A61" s="96"/>
      <c r="B61" s="1204"/>
      <c r="C61" s="128">
        <v>56</v>
      </c>
      <c r="D61" s="129">
        <v>1574</v>
      </c>
      <c r="E61" s="130">
        <v>1553</v>
      </c>
      <c r="F61" s="131">
        <v>3127</v>
      </c>
      <c r="G61" s="129"/>
      <c r="H61" s="130"/>
      <c r="I61" s="132">
        <f t="shared" si="0"/>
        <v>0</v>
      </c>
      <c r="J61" s="129">
        <v>29</v>
      </c>
      <c r="K61" s="130">
        <v>29</v>
      </c>
      <c r="L61" s="132">
        <f t="shared" si="1"/>
        <v>58</v>
      </c>
      <c r="M61" s="129"/>
      <c r="N61" s="130"/>
      <c r="O61" s="132">
        <f t="shared" si="2"/>
        <v>0</v>
      </c>
      <c r="P61" s="129">
        <v>40</v>
      </c>
      <c r="Q61" s="130">
        <v>31</v>
      </c>
      <c r="R61" s="132">
        <f t="shared" si="9"/>
        <v>71</v>
      </c>
      <c r="S61" s="129"/>
      <c r="T61" s="130"/>
      <c r="U61" s="132">
        <f t="shared" si="10"/>
        <v>0</v>
      </c>
      <c r="V61" s="74">
        <v>-7</v>
      </c>
      <c r="W61" s="75">
        <v>1</v>
      </c>
      <c r="X61" s="132">
        <f t="shared" si="3"/>
        <v>-6</v>
      </c>
      <c r="Y61" s="129">
        <f t="shared" si="4"/>
        <v>1556</v>
      </c>
      <c r="Z61" s="130">
        <f t="shared" si="5"/>
        <v>1552</v>
      </c>
      <c r="AA61" s="131">
        <f t="shared" si="6"/>
        <v>3108</v>
      </c>
      <c r="AB61" s="274">
        <f t="shared" si="25"/>
        <v>-19</v>
      </c>
      <c r="AC61" s="400">
        <v>1556</v>
      </c>
      <c r="AD61" s="400">
        <v>1552</v>
      </c>
      <c r="AE61" s="401">
        <v>3108</v>
      </c>
      <c r="AF61" s="371">
        <f t="shared" si="11"/>
        <v>0</v>
      </c>
      <c r="AG61" s="372">
        <f t="shared" si="7"/>
        <v>0</v>
      </c>
      <c r="AH61" s="372">
        <f t="shared" si="8"/>
        <v>0</v>
      </c>
      <c r="AJ61" s="134"/>
      <c r="AK61" s="135"/>
      <c r="AL61" s="136"/>
      <c r="AM61" s="136"/>
      <c r="AN61" s="136"/>
      <c r="AO61" s="136"/>
      <c r="AP61" s="137"/>
      <c r="AQ61" s="246">
        <f t="shared" si="12"/>
        <v>0</v>
      </c>
      <c r="AR61" s="168"/>
      <c r="AS61" s="36"/>
      <c r="AT61" s="37"/>
      <c r="AU61" s="37"/>
      <c r="AV61" s="37"/>
      <c r="AW61" s="37"/>
      <c r="AX61" s="38"/>
      <c r="AY61" s="38"/>
      <c r="AZ61" s="50"/>
      <c r="BA61" s="241"/>
      <c r="BD61" s="423">
        <f t="shared" si="22"/>
        <v>-18</v>
      </c>
      <c r="BE61" s="423">
        <f t="shared" si="23"/>
        <v>-1</v>
      </c>
      <c r="BF61" s="423">
        <f t="shared" si="24"/>
        <v>-19</v>
      </c>
    </row>
    <row r="62" spans="1:58" s="97" customFormat="1" ht="15" customHeight="1">
      <c r="A62" s="96"/>
      <c r="B62" s="1204"/>
      <c r="C62" s="596">
        <v>57</v>
      </c>
      <c r="D62" s="559">
        <v>1467</v>
      </c>
      <c r="E62" s="560">
        <v>1240</v>
      </c>
      <c r="F62" s="561">
        <v>2707</v>
      </c>
      <c r="G62" s="129"/>
      <c r="H62" s="130"/>
      <c r="I62" s="132">
        <f>SUM(G62:H62)</f>
        <v>0</v>
      </c>
      <c r="J62" s="129">
        <v>53</v>
      </c>
      <c r="K62" s="130">
        <v>17</v>
      </c>
      <c r="L62" s="132">
        <f>SUM(J62:K62)</f>
        <v>70</v>
      </c>
      <c r="M62" s="129"/>
      <c r="N62" s="130"/>
      <c r="O62" s="132">
        <f>SUM(M62:N62)</f>
        <v>0</v>
      </c>
      <c r="P62" s="129">
        <v>88</v>
      </c>
      <c r="Q62" s="130">
        <v>32</v>
      </c>
      <c r="R62" s="132">
        <f>SUM(P62:Q62)</f>
        <v>120</v>
      </c>
      <c r="S62" s="129"/>
      <c r="T62" s="130"/>
      <c r="U62" s="132">
        <f>SUM(S62:T62)</f>
        <v>0</v>
      </c>
      <c r="V62" s="74">
        <v>-8</v>
      </c>
      <c r="W62" s="75">
        <v>-1</v>
      </c>
      <c r="X62" s="132">
        <f>SUM(V62:W62)</f>
        <v>-9</v>
      </c>
      <c r="Y62" s="559">
        <f t="shared" si="4"/>
        <v>1424</v>
      </c>
      <c r="Z62" s="560">
        <f t="shared" si="5"/>
        <v>1224</v>
      </c>
      <c r="AA62" s="561">
        <f t="shared" si="6"/>
        <v>2648</v>
      </c>
      <c r="AB62" s="597">
        <f t="shared" si="25"/>
        <v>-59</v>
      </c>
      <c r="AC62" s="562">
        <v>1424</v>
      </c>
      <c r="AD62" s="562">
        <v>1224</v>
      </c>
      <c r="AE62" s="562">
        <v>2648</v>
      </c>
      <c r="AF62" s="598">
        <f t="shared" si="11"/>
        <v>0</v>
      </c>
      <c r="AG62" s="599">
        <f t="shared" si="7"/>
        <v>0</v>
      </c>
      <c r="AH62" s="599">
        <f t="shared" si="8"/>
        <v>0</v>
      </c>
      <c r="AJ62" s="134" t="s">
        <v>297</v>
      </c>
      <c r="AK62" s="135">
        <f>COUNTIF($AA$623:$AA$655,"&lt;500")</f>
        <v>23</v>
      </c>
      <c r="AL62" s="136">
        <f>COUNTIF($AA$623:$AA$655,"&lt;1000")</f>
        <v>26</v>
      </c>
      <c r="AM62" s="136">
        <f>COUNTIF($AA$623:$AA$655,"&lt;2000")</f>
        <v>30</v>
      </c>
      <c r="AN62" s="136">
        <f>COUNTIF($AA$623:$AA$655,"&lt;3000")</f>
        <v>32</v>
      </c>
      <c r="AO62" s="136">
        <f>COUNTIF($AA$623:$AA$655,"&lt;5000")</f>
        <v>33</v>
      </c>
      <c r="AP62" s="137">
        <f>COUNTIF($AA$623:$AA$655,"&lt;10000")</f>
        <v>33</v>
      </c>
      <c r="AQ62" s="246">
        <f>MAX(AK62:AP62)</f>
        <v>33</v>
      </c>
      <c r="AR62" s="127" t="s">
        <v>297</v>
      </c>
      <c r="AS62" s="30">
        <f>AK62</f>
        <v>23</v>
      </c>
      <c r="AT62" s="31">
        <f aca="true" t="shared" si="27" ref="AT62:AX64">AL62-AK62</f>
        <v>3</v>
      </c>
      <c r="AU62" s="31">
        <f t="shared" si="27"/>
        <v>4</v>
      </c>
      <c r="AV62" s="31">
        <f t="shared" si="27"/>
        <v>2</v>
      </c>
      <c r="AW62" s="31">
        <f t="shared" si="27"/>
        <v>1</v>
      </c>
      <c r="AX62" s="32">
        <f t="shared" si="27"/>
        <v>0</v>
      </c>
      <c r="AY62" s="29">
        <f>SUM(AS62:AX62)</f>
        <v>33</v>
      </c>
      <c r="AZ62" s="46">
        <v>20</v>
      </c>
      <c r="BA62" s="242" t="e">
        <f>VLOOKUP(AZ62,$C$623:$AA$655,25)</f>
        <v>#N/A</v>
      </c>
      <c r="BD62" s="423">
        <f t="shared" si="22"/>
        <v>-43</v>
      </c>
      <c r="BE62" s="423">
        <f t="shared" si="23"/>
        <v>-16</v>
      </c>
      <c r="BF62" s="423">
        <f t="shared" si="24"/>
        <v>-59</v>
      </c>
    </row>
    <row r="63" spans="1:58" s="97" customFormat="1" ht="15" customHeight="1">
      <c r="A63" s="96"/>
      <c r="B63" s="1205"/>
      <c r="C63" s="169" t="s">
        <v>244</v>
      </c>
      <c r="D63" s="170">
        <v>74453</v>
      </c>
      <c r="E63" s="171">
        <v>79870</v>
      </c>
      <c r="F63" s="172">
        <v>154323</v>
      </c>
      <c r="G63" s="170">
        <f>SUM(G6:G62)</f>
        <v>0</v>
      </c>
      <c r="H63" s="567">
        <f>SUM(H6:H62)</f>
        <v>0</v>
      </c>
      <c r="I63" s="172">
        <f t="shared" si="0"/>
        <v>0</v>
      </c>
      <c r="J63" s="170">
        <f>SUM(J6:J62)</f>
        <v>1702</v>
      </c>
      <c r="K63" s="567">
        <f>SUM(K6:K62)</f>
        <v>1234</v>
      </c>
      <c r="L63" s="172">
        <f t="shared" si="1"/>
        <v>2936</v>
      </c>
      <c r="M63" s="170">
        <f>SUM(M6:M62)</f>
        <v>0</v>
      </c>
      <c r="N63" s="567">
        <f>SUM(N6:N62)</f>
        <v>0</v>
      </c>
      <c r="O63" s="172">
        <f t="shared" si="2"/>
        <v>0</v>
      </c>
      <c r="P63" s="170">
        <f>SUM(P6:P62)</f>
        <v>1890</v>
      </c>
      <c r="Q63" s="567">
        <f>SUM(Q6:Q62)</f>
        <v>1362</v>
      </c>
      <c r="R63" s="172">
        <f t="shared" si="9"/>
        <v>3252</v>
      </c>
      <c r="S63" s="170">
        <f>SUM(S6:S62)</f>
        <v>35</v>
      </c>
      <c r="T63" s="567">
        <f>SUM(T6:T62)</f>
        <v>32</v>
      </c>
      <c r="U63" s="172">
        <f t="shared" si="10"/>
        <v>67</v>
      </c>
      <c r="V63" s="170">
        <f>SUM(V6:V62)</f>
        <v>0</v>
      </c>
      <c r="W63" s="567">
        <f>SUM(W6:W62)</f>
        <v>0</v>
      </c>
      <c r="X63" s="172">
        <f t="shared" si="3"/>
        <v>0</v>
      </c>
      <c r="Y63" s="170">
        <f t="shared" si="4"/>
        <v>74300</v>
      </c>
      <c r="Z63" s="171">
        <f t="shared" si="5"/>
        <v>79774</v>
      </c>
      <c r="AA63" s="172">
        <f t="shared" si="6"/>
        <v>154074</v>
      </c>
      <c r="AB63" s="277">
        <f>SUM(AB6:AB62)</f>
        <v>-249</v>
      </c>
      <c r="AC63" s="406">
        <v>74300</v>
      </c>
      <c r="AD63" s="406">
        <v>79774</v>
      </c>
      <c r="AE63" s="406">
        <v>154074</v>
      </c>
      <c r="AF63" s="377">
        <f t="shared" si="11"/>
        <v>0</v>
      </c>
      <c r="AG63" s="378">
        <f t="shared" si="7"/>
        <v>0</v>
      </c>
      <c r="AH63" s="378">
        <f t="shared" si="8"/>
        <v>0</v>
      </c>
      <c r="AJ63" s="134" t="s">
        <v>298</v>
      </c>
      <c r="AK63" s="135">
        <f>COUNTIF($AA$657:$AA$659,"&lt;500")</f>
        <v>2</v>
      </c>
      <c r="AL63" s="136">
        <f>COUNTIF($AA$657:$AA$659,"&lt;1000")</f>
        <v>3</v>
      </c>
      <c r="AM63" s="136">
        <f>COUNTIF($AA$657:$AA$659,"&lt;2000")</f>
        <v>3</v>
      </c>
      <c r="AN63" s="136">
        <f>COUNTIF($AA$657:$AA$659,"&lt;3000")</f>
        <v>3</v>
      </c>
      <c r="AO63" s="136">
        <f>COUNTIF($AA$657:$AA$659,"&lt;5000")</f>
        <v>3</v>
      </c>
      <c r="AP63" s="137">
        <f>COUNTIF($AA$657:$AA$659,"&lt;10000")</f>
        <v>3</v>
      </c>
      <c r="AQ63" s="246">
        <f>MAX(AK63:AP63)</f>
        <v>3</v>
      </c>
      <c r="AR63" s="138" t="s">
        <v>298</v>
      </c>
      <c r="AS63" s="30">
        <f>AK63</f>
        <v>2</v>
      </c>
      <c r="AT63" s="31">
        <f t="shared" si="27"/>
        <v>1</v>
      </c>
      <c r="AU63" s="31">
        <f t="shared" si="27"/>
        <v>0</v>
      </c>
      <c r="AV63" s="31">
        <f t="shared" si="27"/>
        <v>0</v>
      </c>
      <c r="AW63" s="31">
        <f t="shared" si="27"/>
        <v>0</v>
      </c>
      <c r="AX63" s="32">
        <f t="shared" si="27"/>
        <v>0</v>
      </c>
      <c r="AY63" s="32">
        <f>SUM(AS63:AX63)</f>
        <v>3</v>
      </c>
      <c r="AZ63" s="47">
        <v>1</v>
      </c>
      <c r="BA63" s="237">
        <f>VLOOKUP(AZ63,$C$657:$AA$659,25)</f>
        <v>511</v>
      </c>
      <c r="BD63" s="423">
        <f t="shared" si="22"/>
        <v>-153</v>
      </c>
      <c r="BE63" s="423">
        <f t="shared" si="23"/>
        <v>-96</v>
      </c>
      <c r="BF63" s="423">
        <f t="shared" si="24"/>
        <v>-249</v>
      </c>
    </row>
    <row r="64" spans="1:58" s="97" customFormat="1" ht="15" customHeight="1">
      <c r="A64" s="96"/>
      <c r="B64" s="1200" t="s">
        <v>288</v>
      </c>
      <c r="C64" s="117">
        <v>1</v>
      </c>
      <c r="D64" s="118">
        <v>980</v>
      </c>
      <c r="E64" s="119">
        <v>1007</v>
      </c>
      <c r="F64" s="120">
        <v>1987</v>
      </c>
      <c r="G64" s="118"/>
      <c r="H64" s="119"/>
      <c r="I64" s="121">
        <f t="shared" si="0"/>
        <v>0</v>
      </c>
      <c r="J64" s="118">
        <v>15</v>
      </c>
      <c r="K64" s="119">
        <v>16</v>
      </c>
      <c r="L64" s="121">
        <f t="shared" si="1"/>
        <v>31</v>
      </c>
      <c r="M64" s="118"/>
      <c r="N64" s="119"/>
      <c r="O64" s="121">
        <f t="shared" si="2"/>
        <v>0</v>
      </c>
      <c r="P64" s="118">
        <v>12</v>
      </c>
      <c r="Q64" s="119">
        <v>19</v>
      </c>
      <c r="R64" s="121">
        <f t="shared" si="9"/>
        <v>31</v>
      </c>
      <c r="S64" s="118"/>
      <c r="T64" s="119">
        <v>1</v>
      </c>
      <c r="U64" s="121">
        <f t="shared" si="10"/>
        <v>1</v>
      </c>
      <c r="V64" s="72">
        <v>1</v>
      </c>
      <c r="W64" s="73">
        <v>5</v>
      </c>
      <c r="X64" s="121">
        <f t="shared" si="3"/>
        <v>6</v>
      </c>
      <c r="Y64" s="118">
        <f t="shared" si="4"/>
        <v>984</v>
      </c>
      <c r="Z64" s="119">
        <f t="shared" si="5"/>
        <v>1010</v>
      </c>
      <c r="AA64" s="120">
        <f t="shared" si="6"/>
        <v>1994</v>
      </c>
      <c r="AB64" s="273">
        <f aca="true" t="shared" si="28" ref="AB64:AB82">AA64-F64</f>
        <v>7</v>
      </c>
      <c r="AC64" s="398">
        <v>984</v>
      </c>
      <c r="AD64" s="398">
        <v>1010</v>
      </c>
      <c r="AE64" s="399">
        <v>1994</v>
      </c>
      <c r="AF64" s="369">
        <f t="shared" si="11"/>
        <v>0</v>
      </c>
      <c r="AG64" s="370">
        <f t="shared" si="7"/>
        <v>0</v>
      </c>
      <c r="AH64" s="370">
        <f t="shared" si="8"/>
        <v>0</v>
      </c>
      <c r="AJ64" s="139" t="s">
        <v>299</v>
      </c>
      <c r="AK64" s="140">
        <f>COUNTIF($AA$661:$AA$662,"&lt;500")</f>
        <v>1</v>
      </c>
      <c r="AL64" s="141">
        <f>COUNTIF($AA$661:$AA$662,"&lt;1000")</f>
        <v>2</v>
      </c>
      <c r="AM64" s="141">
        <f>COUNTIF($AA$661:$AA$662,"&lt;2000")</f>
        <v>2</v>
      </c>
      <c r="AN64" s="141">
        <f>COUNTIF($AA$661:$AA$662,"&lt;3000")</f>
        <v>2</v>
      </c>
      <c r="AO64" s="141">
        <f>COUNTIF($AA$661:$AA$662,"&lt;5000")</f>
        <v>2</v>
      </c>
      <c r="AP64" s="142">
        <f>COUNTIF($AA$661:$AA$662,"&lt;10000")</f>
        <v>2</v>
      </c>
      <c r="AQ64" s="246">
        <f>MAX(AK64:AP64)</f>
        <v>2</v>
      </c>
      <c r="AR64" s="168" t="s">
        <v>299</v>
      </c>
      <c r="AS64" s="30">
        <f>AK64</f>
        <v>1</v>
      </c>
      <c r="AT64" s="31">
        <f t="shared" si="27"/>
        <v>1</v>
      </c>
      <c r="AU64" s="31">
        <f t="shared" si="27"/>
        <v>0</v>
      </c>
      <c r="AV64" s="31">
        <f t="shared" si="27"/>
        <v>0</v>
      </c>
      <c r="AW64" s="31">
        <f t="shared" si="27"/>
        <v>0</v>
      </c>
      <c r="AX64" s="32">
        <f t="shared" si="27"/>
        <v>0</v>
      </c>
      <c r="AY64" s="38">
        <f>SUM(AS64:AX64)</f>
        <v>2</v>
      </c>
      <c r="AZ64" s="50">
        <v>1</v>
      </c>
      <c r="BA64" s="241">
        <f>VLOOKUP(AZ64,$C$661:$AA$662,25)</f>
        <v>645</v>
      </c>
      <c r="BD64" s="423">
        <f t="shared" si="22"/>
        <v>4</v>
      </c>
      <c r="BE64" s="423">
        <f t="shared" si="23"/>
        <v>3</v>
      </c>
      <c r="BF64" s="423">
        <f t="shared" si="24"/>
        <v>7</v>
      </c>
    </row>
    <row r="65" spans="1:58" s="97" customFormat="1" ht="15" customHeight="1">
      <c r="A65" s="96"/>
      <c r="B65" s="1201"/>
      <c r="C65" s="128">
        <v>2</v>
      </c>
      <c r="D65" s="129">
        <v>682</v>
      </c>
      <c r="E65" s="130">
        <v>753</v>
      </c>
      <c r="F65" s="131">
        <v>1435</v>
      </c>
      <c r="G65" s="129"/>
      <c r="H65" s="130"/>
      <c r="I65" s="132">
        <f t="shared" si="0"/>
        <v>0</v>
      </c>
      <c r="J65" s="129">
        <v>6</v>
      </c>
      <c r="K65" s="130">
        <v>5</v>
      </c>
      <c r="L65" s="132">
        <f t="shared" si="1"/>
        <v>11</v>
      </c>
      <c r="M65" s="129"/>
      <c r="N65" s="130"/>
      <c r="O65" s="132">
        <f t="shared" si="2"/>
        <v>0</v>
      </c>
      <c r="P65" s="129">
        <v>10</v>
      </c>
      <c r="Q65" s="130">
        <v>6</v>
      </c>
      <c r="R65" s="132">
        <f t="shared" si="9"/>
        <v>16</v>
      </c>
      <c r="S65" s="129"/>
      <c r="T65" s="130"/>
      <c r="U65" s="132">
        <f t="shared" si="10"/>
        <v>0</v>
      </c>
      <c r="V65" s="74">
        <v>1</v>
      </c>
      <c r="W65" s="75">
        <v>0</v>
      </c>
      <c r="X65" s="132">
        <f t="shared" si="3"/>
        <v>1</v>
      </c>
      <c r="Y65" s="129">
        <f t="shared" si="4"/>
        <v>679</v>
      </c>
      <c r="Z65" s="130">
        <f t="shared" si="5"/>
        <v>752</v>
      </c>
      <c r="AA65" s="131">
        <f t="shared" si="6"/>
        <v>1431</v>
      </c>
      <c r="AB65" s="274">
        <f t="shared" si="28"/>
        <v>-4</v>
      </c>
      <c r="AC65" s="400">
        <v>679</v>
      </c>
      <c r="AD65" s="400">
        <v>752</v>
      </c>
      <c r="AE65" s="401">
        <v>1431</v>
      </c>
      <c r="AF65" s="371">
        <f t="shared" si="11"/>
        <v>0</v>
      </c>
      <c r="AG65" s="372">
        <f t="shared" si="7"/>
        <v>0</v>
      </c>
      <c r="AH65" s="372">
        <f t="shared" si="8"/>
        <v>0</v>
      </c>
      <c r="AJ65" s="173" t="s">
        <v>327</v>
      </c>
      <c r="AK65" s="146">
        <f aca="true" t="shared" si="29" ref="AK65:AP65">SUM(AK15:AK64)</f>
        <v>169</v>
      </c>
      <c r="AL65" s="147">
        <f t="shared" si="29"/>
        <v>241</v>
      </c>
      <c r="AM65" s="147">
        <f t="shared" si="29"/>
        <v>310</v>
      </c>
      <c r="AN65" s="147">
        <f t="shared" si="29"/>
        <v>340</v>
      </c>
      <c r="AO65" s="147">
        <f t="shared" si="29"/>
        <v>358</v>
      </c>
      <c r="AP65" s="148">
        <f t="shared" si="29"/>
        <v>359</v>
      </c>
      <c r="AQ65" s="246">
        <f>MAX(AK65:AP65)</f>
        <v>359</v>
      </c>
      <c r="AR65" s="174" t="s">
        <v>340</v>
      </c>
      <c r="AS65" s="39">
        <f>SUM(AS15:AS64)</f>
        <v>169</v>
      </c>
      <c r="AT65" s="39">
        <f aca="true" t="shared" si="30" ref="AT65:AY65">SUM(AT15:AT64)</f>
        <v>72</v>
      </c>
      <c r="AU65" s="39">
        <f t="shared" si="30"/>
        <v>69</v>
      </c>
      <c r="AV65" s="39">
        <f t="shared" si="30"/>
        <v>30</v>
      </c>
      <c r="AW65" s="39">
        <f t="shared" si="30"/>
        <v>18</v>
      </c>
      <c r="AX65" s="39">
        <f t="shared" si="30"/>
        <v>1</v>
      </c>
      <c r="AY65" s="39">
        <f t="shared" si="30"/>
        <v>359</v>
      </c>
      <c r="AZ65" s="592"/>
      <c r="BA65" s="592"/>
      <c r="BD65" s="423">
        <f t="shared" si="22"/>
        <v>-3</v>
      </c>
      <c r="BE65" s="423">
        <f t="shared" si="23"/>
        <v>-1</v>
      </c>
      <c r="BF65" s="423">
        <f t="shared" si="24"/>
        <v>-4</v>
      </c>
    </row>
    <row r="66" spans="1:58" s="97" customFormat="1" ht="15" customHeight="1">
      <c r="A66" s="96"/>
      <c r="B66" s="1201"/>
      <c r="C66" s="128">
        <v>3</v>
      </c>
      <c r="D66" s="129">
        <v>564</v>
      </c>
      <c r="E66" s="130">
        <v>648</v>
      </c>
      <c r="F66" s="131">
        <v>1212</v>
      </c>
      <c r="G66" s="129"/>
      <c r="H66" s="130"/>
      <c r="I66" s="132">
        <f t="shared" si="0"/>
        <v>0</v>
      </c>
      <c r="J66" s="129">
        <v>5</v>
      </c>
      <c r="K66" s="130">
        <v>4</v>
      </c>
      <c r="L66" s="132">
        <f t="shared" si="1"/>
        <v>9</v>
      </c>
      <c r="M66" s="129"/>
      <c r="N66" s="130"/>
      <c r="O66" s="132">
        <f t="shared" si="2"/>
        <v>0</v>
      </c>
      <c r="P66" s="129">
        <v>12</v>
      </c>
      <c r="Q66" s="130">
        <v>8</v>
      </c>
      <c r="R66" s="132">
        <f t="shared" si="9"/>
        <v>20</v>
      </c>
      <c r="S66" s="129"/>
      <c r="T66" s="130"/>
      <c r="U66" s="132">
        <f t="shared" si="10"/>
        <v>0</v>
      </c>
      <c r="V66" s="74">
        <v>-3</v>
      </c>
      <c r="W66" s="75">
        <v>1</v>
      </c>
      <c r="X66" s="132">
        <f t="shared" si="3"/>
        <v>-2</v>
      </c>
      <c r="Y66" s="129">
        <f t="shared" si="4"/>
        <v>554</v>
      </c>
      <c r="Z66" s="130">
        <f t="shared" si="5"/>
        <v>645</v>
      </c>
      <c r="AA66" s="131">
        <f t="shared" si="6"/>
        <v>1199</v>
      </c>
      <c r="AB66" s="274">
        <f t="shared" si="28"/>
        <v>-13</v>
      </c>
      <c r="AC66" s="400">
        <v>554</v>
      </c>
      <c r="AD66" s="400">
        <v>645</v>
      </c>
      <c r="AE66" s="401">
        <v>1199</v>
      </c>
      <c r="AF66" s="371">
        <f t="shared" si="11"/>
        <v>0</v>
      </c>
      <c r="AG66" s="372">
        <f t="shared" si="7"/>
        <v>0</v>
      </c>
      <c r="AH66" s="372">
        <f t="shared" si="8"/>
        <v>0</v>
      </c>
      <c r="AJ66" s="175" t="s">
        <v>321</v>
      </c>
      <c r="AK66" s="176">
        <f aca="true" t="shared" si="31" ref="AK66:AP66">AK65+AK14</f>
        <v>203</v>
      </c>
      <c r="AL66" s="177">
        <f t="shared" si="31"/>
        <v>326</v>
      </c>
      <c r="AM66" s="177">
        <f t="shared" si="31"/>
        <v>474</v>
      </c>
      <c r="AN66" s="177">
        <f t="shared" si="31"/>
        <v>539</v>
      </c>
      <c r="AO66" s="177">
        <f t="shared" si="31"/>
        <v>593</v>
      </c>
      <c r="AP66" s="178">
        <f t="shared" si="31"/>
        <v>594</v>
      </c>
      <c r="AQ66" s="246">
        <f>MAX(AK66:AP66)</f>
        <v>594</v>
      </c>
      <c r="AR66" s="179" t="s">
        <v>323</v>
      </c>
      <c r="AS66" s="591">
        <f>AS65+AS14</f>
        <v>203</v>
      </c>
      <c r="AT66" s="591">
        <f aca="true" t="shared" si="32" ref="AT66:AY66">AT65+AT14</f>
        <v>123</v>
      </c>
      <c r="AU66" s="591">
        <f t="shared" si="32"/>
        <v>148</v>
      </c>
      <c r="AV66" s="591">
        <f t="shared" si="32"/>
        <v>65</v>
      </c>
      <c r="AW66" s="591">
        <f t="shared" si="32"/>
        <v>54</v>
      </c>
      <c r="AX66" s="591">
        <f t="shared" si="32"/>
        <v>1</v>
      </c>
      <c r="AY66" s="591">
        <f t="shared" si="32"/>
        <v>594</v>
      </c>
      <c r="AZ66" s="593"/>
      <c r="BA66" s="594"/>
      <c r="BD66" s="423">
        <f t="shared" si="22"/>
        <v>-10</v>
      </c>
      <c r="BE66" s="423">
        <f t="shared" si="23"/>
        <v>-3</v>
      </c>
      <c r="BF66" s="423">
        <f t="shared" si="24"/>
        <v>-13</v>
      </c>
    </row>
    <row r="67" spans="1:58" s="97" customFormat="1" ht="15" customHeight="1" thickBot="1">
      <c r="A67" s="96"/>
      <c r="B67" s="1201"/>
      <c r="C67" s="128">
        <v>4</v>
      </c>
      <c r="D67" s="129">
        <v>771</v>
      </c>
      <c r="E67" s="130">
        <v>836</v>
      </c>
      <c r="F67" s="131">
        <v>1607</v>
      </c>
      <c r="G67" s="129"/>
      <c r="H67" s="130"/>
      <c r="I67" s="132">
        <f t="shared" si="0"/>
        <v>0</v>
      </c>
      <c r="J67" s="129">
        <v>9</v>
      </c>
      <c r="K67" s="130">
        <v>7</v>
      </c>
      <c r="L67" s="132">
        <f t="shared" si="1"/>
        <v>16</v>
      </c>
      <c r="M67" s="129"/>
      <c r="N67" s="130"/>
      <c r="O67" s="132">
        <f t="shared" si="2"/>
        <v>0</v>
      </c>
      <c r="P67" s="129">
        <v>11</v>
      </c>
      <c r="Q67" s="130">
        <v>8</v>
      </c>
      <c r="R67" s="132">
        <f t="shared" si="9"/>
        <v>19</v>
      </c>
      <c r="S67" s="129"/>
      <c r="T67" s="130"/>
      <c r="U67" s="132">
        <f t="shared" si="10"/>
        <v>0</v>
      </c>
      <c r="V67" s="74">
        <v>0</v>
      </c>
      <c r="W67" s="75">
        <v>-2</v>
      </c>
      <c r="X67" s="132">
        <f t="shared" si="3"/>
        <v>-2</v>
      </c>
      <c r="Y67" s="129">
        <f t="shared" si="4"/>
        <v>769</v>
      </c>
      <c r="Z67" s="130">
        <f t="shared" si="5"/>
        <v>833</v>
      </c>
      <c r="AA67" s="131">
        <f t="shared" si="6"/>
        <v>1602</v>
      </c>
      <c r="AB67" s="274">
        <f t="shared" si="28"/>
        <v>-5</v>
      </c>
      <c r="AC67" s="400">
        <v>769</v>
      </c>
      <c r="AD67" s="400">
        <v>833</v>
      </c>
      <c r="AE67" s="401">
        <v>1602</v>
      </c>
      <c r="AF67" s="371">
        <f t="shared" si="11"/>
        <v>0</v>
      </c>
      <c r="AG67" s="372">
        <f t="shared" si="7"/>
        <v>0</v>
      </c>
      <c r="AH67" s="372">
        <f t="shared" si="8"/>
        <v>0</v>
      </c>
      <c r="AJ67" s="100"/>
      <c r="AK67" s="100"/>
      <c r="AL67" s="100"/>
      <c r="AM67" s="100"/>
      <c r="AN67" s="100"/>
      <c r="AO67" s="100"/>
      <c r="AP67" s="100"/>
      <c r="AR67" s="97">
        <f>COUNTA(AR15:AR64)+COUNTA(AR6:AR13)</f>
        <v>56</v>
      </c>
      <c r="BA67" s="101"/>
      <c r="BD67" s="423">
        <f t="shared" si="22"/>
        <v>-2</v>
      </c>
      <c r="BE67" s="423">
        <f t="shared" si="23"/>
        <v>-3</v>
      </c>
      <c r="BF67" s="423">
        <f t="shared" si="24"/>
        <v>-5</v>
      </c>
    </row>
    <row r="68" spans="1:58" s="97" customFormat="1" ht="15" customHeight="1">
      <c r="A68" s="96"/>
      <c r="B68" s="1201"/>
      <c r="C68" s="128">
        <v>5</v>
      </c>
      <c r="D68" s="129">
        <v>998</v>
      </c>
      <c r="E68" s="130">
        <v>1096</v>
      </c>
      <c r="F68" s="131">
        <v>2094</v>
      </c>
      <c r="G68" s="129"/>
      <c r="H68" s="130"/>
      <c r="I68" s="132">
        <f t="shared" si="0"/>
        <v>0</v>
      </c>
      <c r="J68" s="129">
        <v>17</v>
      </c>
      <c r="K68" s="130">
        <v>11</v>
      </c>
      <c r="L68" s="132">
        <f t="shared" si="1"/>
        <v>28</v>
      </c>
      <c r="M68" s="129"/>
      <c r="N68" s="130"/>
      <c r="O68" s="132">
        <f t="shared" si="2"/>
        <v>0</v>
      </c>
      <c r="P68" s="129">
        <v>26</v>
      </c>
      <c r="Q68" s="130">
        <v>24</v>
      </c>
      <c r="R68" s="132">
        <f t="shared" si="9"/>
        <v>50</v>
      </c>
      <c r="S68" s="129"/>
      <c r="T68" s="130"/>
      <c r="U68" s="132">
        <f t="shared" si="10"/>
        <v>0</v>
      </c>
      <c r="V68" s="74">
        <v>1</v>
      </c>
      <c r="W68" s="75">
        <v>-4</v>
      </c>
      <c r="X68" s="132">
        <f t="shared" si="3"/>
        <v>-3</v>
      </c>
      <c r="Y68" s="129">
        <f t="shared" si="4"/>
        <v>990</v>
      </c>
      <c r="Z68" s="130">
        <f t="shared" si="5"/>
        <v>1079</v>
      </c>
      <c r="AA68" s="131">
        <f t="shared" si="6"/>
        <v>2069</v>
      </c>
      <c r="AB68" s="274">
        <f t="shared" si="28"/>
        <v>-25</v>
      </c>
      <c r="AC68" s="400">
        <v>990</v>
      </c>
      <c r="AD68" s="400">
        <v>1079</v>
      </c>
      <c r="AE68" s="401">
        <v>2069</v>
      </c>
      <c r="AF68" s="371">
        <f t="shared" si="11"/>
        <v>0</v>
      </c>
      <c r="AG68" s="372">
        <f t="shared" si="7"/>
        <v>0</v>
      </c>
      <c r="AH68" s="372">
        <f t="shared" si="8"/>
        <v>0</v>
      </c>
      <c r="AJ68" s="100"/>
      <c r="AK68" s="100"/>
      <c r="AL68" s="100"/>
      <c r="AM68" s="100"/>
      <c r="AN68" s="100"/>
      <c r="AO68" s="100"/>
      <c r="AP68" s="100"/>
      <c r="AQ68" s="243"/>
      <c r="AX68" s="1195" t="s">
        <v>399</v>
      </c>
      <c r="AY68" s="563" t="s">
        <v>392</v>
      </c>
      <c r="AZ68" s="564"/>
      <c r="BA68" s="266">
        <f>COUNTIF(BA14:BA64,"&lt;501")</f>
        <v>5</v>
      </c>
      <c r="BD68" s="423">
        <f t="shared" si="22"/>
        <v>-8</v>
      </c>
      <c r="BE68" s="423">
        <f t="shared" si="23"/>
        <v>-17</v>
      </c>
      <c r="BF68" s="423">
        <f t="shared" si="24"/>
        <v>-25</v>
      </c>
    </row>
    <row r="69" spans="1:58" s="97" customFormat="1" ht="15" customHeight="1">
      <c r="A69" s="96"/>
      <c r="B69" s="1201"/>
      <c r="C69" s="128">
        <v>6</v>
      </c>
      <c r="D69" s="129">
        <v>1495</v>
      </c>
      <c r="E69" s="130">
        <v>1547</v>
      </c>
      <c r="F69" s="131">
        <v>3042</v>
      </c>
      <c r="G69" s="129"/>
      <c r="H69" s="130"/>
      <c r="I69" s="132">
        <f t="shared" si="0"/>
        <v>0</v>
      </c>
      <c r="J69" s="129">
        <v>28</v>
      </c>
      <c r="K69" s="130">
        <v>16</v>
      </c>
      <c r="L69" s="132">
        <f t="shared" si="1"/>
        <v>44</v>
      </c>
      <c r="M69" s="129"/>
      <c r="N69" s="130"/>
      <c r="O69" s="132">
        <f t="shared" si="2"/>
        <v>0</v>
      </c>
      <c r="P69" s="129">
        <v>33</v>
      </c>
      <c r="Q69" s="130">
        <v>18</v>
      </c>
      <c r="R69" s="132">
        <f t="shared" si="9"/>
        <v>51</v>
      </c>
      <c r="S69" s="129"/>
      <c r="T69" s="130"/>
      <c r="U69" s="132">
        <f t="shared" si="10"/>
        <v>0</v>
      </c>
      <c r="V69" s="74">
        <v>-2</v>
      </c>
      <c r="W69" s="75">
        <v>-3</v>
      </c>
      <c r="X69" s="132">
        <f t="shared" si="3"/>
        <v>-5</v>
      </c>
      <c r="Y69" s="129">
        <f t="shared" si="4"/>
        <v>1488</v>
      </c>
      <c r="Z69" s="130">
        <f t="shared" si="5"/>
        <v>1542</v>
      </c>
      <c r="AA69" s="131">
        <f t="shared" si="6"/>
        <v>3030</v>
      </c>
      <c r="AB69" s="274">
        <f t="shared" si="28"/>
        <v>-12</v>
      </c>
      <c r="AC69" s="400">
        <v>1488</v>
      </c>
      <c r="AD69" s="400">
        <v>1542</v>
      </c>
      <c r="AE69" s="401">
        <v>3030</v>
      </c>
      <c r="AF69" s="371">
        <f t="shared" si="11"/>
        <v>0</v>
      </c>
      <c r="AG69" s="372">
        <f t="shared" si="7"/>
        <v>0</v>
      </c>
      <c r="AH69" s="372">
        <f t="shared" si="8"/>
        <v>0</v>
      </c>
      <c r="AJ69" s="100"/>
      <c r="AK69" s="100"/>
      <c r="AL69" s="100"/>
      <c r="AM69" s="100"/>
      <c r="AN69" s="100"/>
      <c r="AO69" s="100"/>
      <c r="AP69" s="100"/>
      <c r="AQ69" s="243"/>
      <c r="AX69" s="1196"/>
      <c r="AY69" s="565" t="s">
        <v>393</v>
      </c>
      <c r="AZ69" s="566"/>
      <c r="BA69" s="267">
        <f>COUNTIF(BA$15:BA$65,"&lt;1001")-SUM(BA68)</f>
        <v>7</v>
      </c>
      <c r="BD69" s="423">
        <f t="shared" si="22"/>
        <v>-7</v>
      </c>
      <c r="BE69" s="423">
        <f t="shared" si="23"/>
        <v>-5</v>
      </c>
      <c r="BF69" s="423">
        <f t="shared" si="24"/>
        <v>-12</v>
      </c>
    </row>
    <row r="70" spans="1:58" s="97" customFormat="1" ht="15" customHeight="1">
      <c r="A70" s="96"/>
      <c r="B70" s="1201"/>
      <c r="C70" s="128">
        <v>7</v>
      </c>
      <c r="D70" s="129">
        <v>630</v>
      </c>
      <c r="E70" s="130">
        <v>681</v>
      </c>
      <c r="F70" s="131">
        <v>1311</v>
      </c>
      <c r="G70" s="129"/>
      <c r="H70" s="130"/>
      <c r="I70" s="132">
        <f t="shared" si="0"/>
        <v>0</v>
      </c>
      <c r="J70" s="129">
        <v>4</v>
      </c>
      <c r="K70" s="130">
        <v>2</v>
      </c>
      <c r="L70" s="132">
        <f t="shared" si="1"/>
        <v>6</v>
      </c>
      <c r="M70" s="129"/>
      <c r="N70" s="130"/>
      <c r="O70" s="132">
        <f t="shared" si="2"/>
        <v>0</v>
      </c>
      <c r="P70" s="129">
        <v>9</v>
      </c>
      <c r="Q70" s="130">
        <v>10</v>
      </c>
      <c r="R70" s="132">
        <f t="shared" si="9"/>
        <v>19</v>
      </c>
      <c r="S70" s="129"/>
      <c r="T70" s="130"/>
      <c r="U70" s="132">
        <f t="shared" si="10"/>
        <v>0</v>
      </c>
      <c r="V70" s="74">
        <v>4</v>
      </c>
      <c r="W70" s="75">
        <v>4</v>
      </c>
      <c r="X70" s="132">
        <f t="shared" si="3"/>
        <v>8</v>
      </c>
      <c r="Y70" s="129">
        <f t="shared" si="4"/>
        <v>629</v>
      </c>
      <c r="Z70" s="130">
        <f t="shared" si="5"/>
        <v>677</v>
      </c>
      <c r="AA70" s="131">
        <f t="shared" si="6"/>
        <v>1306</v>
      </c>
      <c r="AB70" s="274">
        <f t="shared" si="28"/>
        <v>-5</v>
      </c>
      <c r="AC70" s="400">
        <v>629</v>
      </c>
      <c r="AD70" s="400">
        <v>677</v>
      </c>
      <c r="AE70" s="401">
        <v>1306</v>
      </c>
      <c r="AF70" s="371">
        <f t="shared" si="11"/>
        <v>0</v>
      </c>
      <c r="AG70" s="372">
        <f t="shared" si="7"/>
        <v>0</v>
      </c>
      <c r="AH70" s="372">
        <f t="shared" si="8"/>
        <v>0</v>
      </c>
      <c r="AJ70" s="99"/>
      <c r="AK70" s="100"/>
      <c r="AL70" s="100"/>
      <c r="AM70" s="100"/>
      <c r="AN70" s="100"/>
      <c r="AO70" s="100"/>
      <c r="AP70" s="100"/>
      <c r="AQ70" s="243"/>
      <c r="AX70" s="1196"/>
      <c r="AY70" s="565" t="s">
        <v>394</v>
      </c>
      <c r="AZ70" s="566"/>
      <c r="BA70" s="267">
        <f>COUNTIF(BA$15:BA$65,"&lt;2001")-SUM(BA68:BA69)</f>
        <v>12</v>
      </c>
      <c r="BD70" s="423">
        <f t="shared" si="22"/>
        <v>-1</v>
      </c>
      <c r="BE70" s="423">
        <f t="shared" si="23"/>
        <v>-4</v>
      </c>
      <c r="BF70" s="423">
        <f t="shared" si="24"/>
        <v>-5</v>
      </c>
    </row>
    <row r="71" spans="1:58" s="97" customFormat="1" ht="15" customHeight="1">
      <c r="A71" s="96"/>
      <c r="B71" s="1201"/>
      <c r="C71" s="128">
        <v>8</v>
      </c>
      <c r="D71" s="129">
        <v>1297</v>
      </c>
      <c r="E71" s="130">
        <v>1383</v>
      </c>
      <c r="F71" s="131">
        <v>2680</v>
      </c>
      <c r="G71" s="129"/>
      <c r="H71" s="130"/>
      <c r="I71" s="132">
        <f t="shared" si="0"/>
        <v>0</v>
      </c>
      <c r="J71" s="129">
        <v>15</v>
      </c>
      <c r="K71" s="130">
        <v>9</v>
      </c>
      <c r="L71" s="132">
        <f t="shared" si="1"/>
        <v>24</v>
      </c>
      <c r="M71" s="129"/>
      <c r="N71" s="130"/>
      <c r="O71" s="132">
        <f t="shared" si="2"/>
        <v>0</v>
      </c>
      <c r="P71" s="129">
        <v>14</v>
      </c>
      <c r="Q71" s="130">
        <v>17</v>
      </c>
      <c r="R71" s="132">
        <f t="shared" si="9"/>
        <v>31</v>
      </c>
      <c r="S71" s="129"/>
      <c r="T71" s="130"/>
      <c r="U71" s="132">
        <f t="shared" si="10"/>
        <v>0</v>
      </c>
      <c r="V71" s="74">
        <v>-1</v>
      </c>
      <c r="W71" s="75">
        <v>3</v>
      </c>
      <c r="X71" s="132">
        <f t="shared" si="3"/>
        <v>2</v>
      </c>
      <c r="Y71" s="129">
        <f aca="true" t="shared" si="33" ref="Y71:Y84">D71+G71+J71+M71-P71+S71+V71</f>
        <v>1297</v>
      </c>
      <c r="Z71" s="130">
        <f aca="true" t="shared" si="34" ref="Z71:Z84">E71+H71+K71+N71-Q71+T71+W71</f>
        <v>1378</v>
      </c>
      <c r="AA71" s="131">
        <f aca="true" t="shared" si="35" ref="AA71:AA83">Y71+Z71</f>
        <v>2675</v>
      </c>
      <c r="AB71" s="274">
        <f t="shared" si="28"/>
        <v>-5</v>
      </c>
      <c r="AC71" s="400">
        <v>1297</v>
      </c>
      <c r="AD71" s="400">
        <v>1378</v>
      </c>
      <c r="AE71" s="401">
        <v>2675</v>
      </c>
      <c r="AF71" s="371">
        <f t="shared" si="11"/>
        <v>0</v>
      </c>
      <c r="AG71" s="372">
        <f aca="true" t="shared" si="36" ref="AG71:AG136">IF(Z71=AD71,0,1)</f>
        <v>0</v>
      </c>
      <c r="AH71" s="372">
        <f aca="true" t="shared" si="37" ref="AH71:AH136">IF(AA71=AE71,0,1)</f>
        <v>0</v>
      </c>
      <c r="AJ71" s="99"/>
      <c r="AK71" s="100"/>
      <c r="AL71" s="100"/>
      <c r="AM71" s="100"/>
      <c r="AN71" s="100"/>
      <c r="AO71" s="100"/>
      <c r="AP71" s="100"/>
      <c r="AQ71" s="243"/>
      <c r="AX71" s="1196"/>
      <c r="AY71" s="565" t="s">
        <v>395</v>
      </c>
      <c r="AZ71" s="566"/>
      <c r="BA71" s="267">
        <f>COUNTIF(BA$15:BA$65,"&lt;3001")-SUM(BA68:BA70)</f>
        <v>7</v>
      </c>
      <c r="BD71" s="423">
        <f t="shared" si="22"/>
        <v>0</v>
      </c>
      <c r="BE71" s="423">
        <f t="shared" si="23"/>
        <v>-5</v>
      </c>
      <c r="BF71" s="423">
        <f t="shared" si="24"/>
        <v>-5</v>
      </c>
    </row>
    <row r="72" spans="1:58" s="97" customFormat="1" ht="15" customHeight="1">
      <c r="A72" s="96"/>
      <c r="B72" s="1201"/>
      <c r="C72" s="128">
        <v>9</v>
      </c>
      <c r="D72" s="129">
        <v>1160</v>
      </c>
      <c r="E72" s="130">
        <v>1230</v>
      </c>
      <c r="F72" s="131">
        <v>2390</v>
      </c>
      <c r="G72" s="129"/>
      <c r="H72" s="130"/>
      <c r="I72" s="132">
        <f aca="true" t="shared" si="38" ref="I72:I137">SUM(G72:H72)</f>
        <v>0</v>
      </c>
      <c r="J72" s="129">
        <v>22</v>
      </c>
      <c r="K72" s="130">
        <v>11</v>
      </c>
      <c r="L72" s="132">
        <f aca="true" t="shared" si="39" ref="L72:L137">SUM(J72:K72)</f>
        <v>33</v>
      </c>
      <c r="M72" s="129"/>
      <c r="N72" s="130"/>
      <c r="O72" s="132">
        <f aca="true" t="shared" si="40" ref="O72:O137">SUM(M72:N72)</f>
        <v>0</v>
      </c>
      <c r="P72" s="129">
        <v>22</v>
      </c>
      <c r="Q72" s="130">
        <v>19</v>
      </c>
      <c r="R72" s="132">
        <f aca="true" t="shared" si="41" ref="R72:R137">SUM(P72:Q72)</f>
        <v>41</v>
      </c>
      <c r="S72" s="129"/>
      <c r="T72" s="130"/>
      <c r="U72" s="132">
        <f aca="true" t="shared" si="42" ref="U72:U137">SUM(S72:T72)</f>
        <v>0</v>
      </c>
      <c r="V72" s="74">
        <v>3</v>
      </c>
      <c r="W72" s="75">
        <v>0</v>
      </c>
      <c r="X72" s="132">
        <f aca="true" t="shared" si="43" ref="X72:X137">SUM(V72:W72)</f>
        <v>3</v>
      </c>
      <c r="Y72" s="129">
        <f t="shared" si="33"/>
        <v>1163</v>
      </c>
      <c r="Z72" s="130">
        <f t="shared" si="34"/>
        <v>1222</v>
      </c>
      <c r="AA72" s="131">
        <f t="shared" si="35"/>
        <v>2385</v>
      </c>
      <c r="AB72" s="274">
        <f t="shared" si="28"/>
        <v>-5</v>
      </c>
      <c r="AC72" s="400">
        <v>1163</v>
      </c>
      <c r="AD72" s="400">
        <v>1222</v>
      </c>
      <c r="AE72" s="401">
        <v>2385</v>
      </c>
      <c r="AF72" s="371">
        <f aca="true" t="shared" si="44" ref="AF72:AF137">IF(Y72=AC72,0,1)</f>
        <v>0</v>
      </c>
      <c r="AG72" s="372">
        <f t="shared" si="36"/>
        <v>0</v>
      </c>
      <c r="AH72" s="372">
        <f t="shared" si="37"/>
        <v>0</v>
      </c>
      <c r="AJ72" s="99"/>
      <c r="AK72" s="100"/>
      <c r="AL72" s="100"/>
      <c r="AM72" s="100"/>
      <c r="AN72" s="100"/>
      <c r="AO72" s="100"/>
      <c r="AP72" s="100"/>
      <c r="AQ72" s="243"/>
      <c r="AX72" s="1196"/>
      <c r="AY72" s="565" t="s">
        <v>396</v>
      </c>
      <c r="AZ72" s="566"/>
      <c r="BA72" s="267">
        <f>COUNTIF(BA$15:BA$65,"&lt;5001")-SUM(BA68:BA71)</f>
        <v>3</v>
      </c>
      <c r="BD72" s="423">
        <f t="shared" si="22"/>
        <v>3</v>
      </c>
      <c r="BE72" s="423">
        <f t="shared" si="23"/>
        <v>-8</v>
      </c>
      <c r="BF72" s="423">
        <f t="shared" si="24"/>
        <v>-5</v>
      </c>
    </row>
    <row r="73" spans="1:58" s="97" customFormat="1" ht="15" customHeight="1">
      <c r="A73" s="96"/>
      <c r="B73" s="1201"/>
      <c r="C73" s="150">
        <v>10</v>
      </c>
      <c r="D73" s="151">
        <v>1762</v>
      </c>
      <c r="E73" s="152">
        <v>1938</v>
      </c>
      <c r="F73" s="153">
        <v>3700</v>
      </c>
      <c r="G73" s="151"/>
      <c r="H73" s="152"/>
      <c r="I73" s="154">
        <f t="shared" si="38"/>
        <v>0</v>
      </c>
      <c r="J73" s="151">
        <v>31</v>
      </c>
      <c r="K73" s="152">
        <v>35</v>
      </c>
      <c r="L73" s="154">
        <f t="shared" si="39"/>
        <v>66</v>
      </c>
      <c r="M73" s="151"/>
      <c r="N73" s="152"/>
      <c r="O73" s="154">
        <f t="shared" si="40"/>
        <v>0</v>
      </c>
      <c r="P73" s="151">
        <v>37</v>
      </c>
      <c r="Q73" s="152">
        <v>24</v>
      </c>
      <c r="R73" s="154">
        <f t="shared" si="41"/>
        <v>61</v>
      </c>
      <c r="S73" s="151"/>
      <c r="T73" s="152"/>
      <c r="U73" s="154">
        <f t="shared" si="42"/>
        <v>0</v>
      </c>
      <c r="V73" s="76">
        <v>5</v>
      </c>
      <c r="W73" s="77">
        <v>7</v>
      </c>
      <c r="X73" s="154">
        <f t="shared" si="43"/>
        <v>12</v>
      </c>
      <c r="Y73" s="151">
        <f t="shared" si="33"/>
        <v>1761</v>
      </c>
      <c r="Z73" s="152">
        <f t="shared" si="34"/>
        <v>1956</v>
      </c>
      <c r="AA73" s="153">
        <f t="shared" si="35"/>
        <v>3717</v>
      </c>
      <c r="AB73" s="275">
        <f t="shared" si="28"/>
        <v>17</v>
      </c>
      <c r="AC73" s="402">
        <v>1761</v>
      </c>
      <c r="AD73" s="402">
        <v>1956</v>
      </c>
      <c r="AE73" s="403">
        <v>3717</v>
      </c>
      <c r="AF73" s="373">
        <f t="shared" si="44"/>
        <v>0</v>
      </c>
      <c r="AG73" s="374">
        <f t="shared" si="36"/>
        <v>0</v>
      </c>
      <c r="AH73" s="374">
        <f t="shared" si="37"/>
        <v>0</v>
      </c>
      <c r="AJ73" s="99"/>
      <c r="AK73" s="100"/>
      <c r="AL73" s="100"/>
      <c r="AM73" s="100"/>
      <c r="AN73" s="100"/>
      <c r="AO73" s="100"/>
      <c r="AP73" s="100"/>
      <c r="AQ73" s="243"/>
      <c r="AX73" s="1196"/>
      <c r="AY73" s="557" t="s">
        <v>397</v>
      </c>
      <c r="AZ73" s="558"/>
      <c r="BA73" s="269">
        <f>SUM(BA68:BA72)</f>
        <v>34</v>
      </c>
      <c r="BD73" s="423">
        <f t="shared" si="22"/>
        <v>-1</v>
      </c>
      <c r="BE73" s="423">
        <f t="shared" si="23"/>
        <v>18</v>
      </c>
      <c r="BF73" s="423">
        <f t="shared" si="24"/>
        <v>17</v>
      </c>
    </row>
    <row r="74" spans="1:58" s="97" customFormat="1" ht="15" customHeight="1">
      <c r="A74" s="96"/>
      <c r="B74" s="1201"/>
      <c r="C74" s="161">
        <v>11</v>
      </c>
      <c r="D74" s="162">
        <v>1629</v>
      </c>
      <c r="E74" s="163">
        <v>1571</v>
      </c>
      <c r="F74" s="164">
        <v>3200</v>
      </c>
      <c r="G74" s="162"/>
      <c r="H74" s="163"/>
      <c r="I74" s="165">
        <f t="shared" si="38"/>
        <v>0</v>
      </c>
      <c r="J74" s="162">
        <v>67</v>
      </c>
      <c r="K74" s="163">
        <v>34</v>
      </c>
      <c r="L74" s="165">
        <f t="shared" si="39"/>
        <v>101</v>
      </c>
      <c r="M74" s="162"/>
      <c r="N74" s="163"/>
      <c r="O74" s="165">
        <f t="shared" si="40"/>
        <v>0</v>
      </c>
      <c r="P74" s="162">
        <v>66</v>
      </c>
      <c r="Q74" s="163">
        <v>40</v>
      </c>
      <c r="R74" s="165">
        <f t="shared" si="41"/>
        <v>106</v>
      </c>
      <c r="S74" s="162"/>
      <c r="T74" s="163"/>
      <c r="U74" s="165">
        <f t="shared" si="42"/>
        <v>0</v>
      </c>
      <c r="V74" s="234">
        <v>-1</v>
      </c>
      <c r="W74" s="235">
        <v>1</v>
      </c>
      <c r="X74" s="165">
        <f t="shared" si="43"/>
        <v>0</v>
      </c>
      <c r="Y74" s="162">
        <f t="shared" si="33"/>
        <v>1629</v>
      </c>
      <c r="Z74" s="163">
        <f t="shared" si="34"/>
        <v>1566</v>
      </c>
      <c r="AA74" s="164">
        <f t="shared" si="35"/>
        <v>3195</v>
      </c>
      <c r="AB74" s="276">
        <f t="shared" si="28"/>
        <v>-5</v>
      </c>
      <c r="AC74" s="404">
        <v>1629</v>
      </c>
      <c r="AD74" s="404">
        <v>1566</v>
      </c>
      <c r="AE74" s="405">
        <v>3195</v>
      </c>
      <c r="AF74" s="375">
        <f t="shared" si="44"/>
        <v>0</v>
      </c>
      <c r="AG74" s="376">
        <f t="shared" si="36"/>
        <v>0</v>
      </c>
      <c r="AH74" s="376">
        <f t="shared" si="37"/>
        <v>0</v>
      </c>
      <c r="AJ74" s="99"/>
      <c r="AK74" s="100"/>
      <c r="AL74" s="100"/>
      <c r="AM74" s="100"/>
      <c r="AN74" s="100"/>
      <c r="AO74" s="100"/>
      <c r="AP74" s="100"/>
      <c r="AQ74" s="243"/>
      <c r="AX74" s="1196"/>
      <c r="AY74" s="96"/>
      <c r="AZ74" s="96"/>
      <c r="BA74" s="268"/>
      <c r="BD74" s="423">
        <f t="shared" si="22"/>
        <v>0</v>
      </c>
      <c r="BE74" s="423">
        <f t="shared" si="23"/>
        <v>-5</v>
      </c>
      <c r="BF74" s="423">
        <f t="shared" si="24"/>
        <v>-5</v>
      </c>
    </row>
    <row r="75" spans="1:58" s="97" customFormat="1" ht="15" customHeight="1">
      <c r="A75" s="96"/>
      <c r="B75" s="1201"/>
      <c r="C75" s="128">
        <v>12</v>
      </c>
      <c r="D75" s="129">
        <v>807</v>
      </c>
      <c r="E75" s="130">
        <v>860</v>
      </c>
      <c r="F75" s="131">
        <v>1667</v>
      </c>
      <c r="G75" s="129"/>
      <c r="H75" s="130"/>
      <c r="I75" s="132">
        <f t="shared" si="38"/>
        <v>0</v>
      </c>
      <c r="J75" s="129">
        <v>10</v>
      </c>
      <c r="K75" s="130">
        <v>10</v>
      </c>
      <c r="L75" s="132">
        <f t="shared" si="39"/>
        <v>20</v>
      </c>
      <c r="M75" s="129"/>
      <c r="N75" s="130"/>
      <c r="O75" s="132">
        <f t="shared" si="40"/>
        <v>0</v>
      </c>
      <c r="P75" s="129">
        <v>9</v>
      </c>
      <c r="Q75" s="130">
        <v>8</v>
      </c>
      <c r="R75" s="132">
        <f t="shared" si="41"/>
        <v>17</v>
      </c>
      <c r="S75" s="129"/>
      <c r="T75" s="130"/>
      <c r="U75" s="132">
        <f t="shared" si="42"/>
        <v>0</v>
      </c>
      <c r="V75" s="74">
        <v>-1</v>
      </c>
      <c r="W75" s="75">
        <v>-6</v>
      </c>
      <c r="X75" s="132">
        <f t="shared" si="43"/>
        <v>-7</v>
      </c>
      <c r="Y75" s="129">
        <f t="shared" si="33"/>
        <v>807</v>
      </c>
      <c r="Z75" s="130">
        <f t="shared" si="34"/>
        <v>856</v>
      </c>
      <c r="AA75" s="131">
        <f t="shared" si="35"/>
        <v>1663</v>
      </c>
      <c r="AB75" s="274">
        <f t="shared" si="28"/>
        <v>-4</v>
      </c>
      <c r="AC75" s="400">
        <v>807</v>
      </c>
      <c r="AD75" s="400">
        <v>856</v>
      </c>
      <c r="AE75" s="401">
        <v>1663</v>
      </c>
      <c r="AF75" s="371">
        <f t="shared" si="44"/>
        <v>0</v>
      </c>
      <c r="AG75" s="372">
        <f t="shared" si="36"/>
        <v>0</v>
      </c>
      <c r="AH75" s="372">
        <f t="shared" si="37"/>
        <v>0</v>
      </c>
      <c r="AJ75" s="99"/>
      <c r="AK75" s="100"/>
      <c r="AL75" s="100"/>
      <c r="AM75" s="100"/>
      <c r="AN75" s="100"/>
      <c r="AO75" s="100"/>
      <c r="AP75" s="100"/>
      <c r="AQ75" s="243"/>
      <c r="AX75" s="1196"/>
      <c r="AY75" s="565" t="s">
        <v>392</v>
      </c>
      <c r="AZ75" s="566"/>
      <c r="BA75" s="267">
        <f>COUNTIF(BA5:BA12,"&lt;501")</f>
        <v>0</v>
      </c>
      <c r="BD75" s="423">
        <f t="shared" si="22"/>
        <v>0</v>
      </c>
      <c r="BE75" s="423">
        <f t="shared" si="23"/>
        <v>-4</v>
      </c>
      <c r="BF75" s="423">
        <f t="shared" si="24"/>
        <v>-4</v>
      </c>
    </row>
    <row r="76" spans="1:58" s="97" customFormat="1" ht="15" customHeight="1">
      <c r="A76" s="96"/>
      <c r="B76" s="1201"/>
      <c r="C76" s="128">
        <v>13</v>
      </c>
      <c r="D76" s="129">
        <v>952</v>
      </c>
      <c r="E76" s="130">
        <v>980</v>
      </c>
      <c r="F76" s="131">
        <v>1932</v>
      </c>
      <c r="G76" s="129"/>
      <c r="H76" s="130"/>
      <c r="I76" s="132">
        <f t="shared" si="38"/>
        <v>0</v>
      </c>
      <c r="J76" s="129">
        <v>28</v>
      </c>
      <c r="K76" s="130">
        <v>30</v>
      </c>
      <c r="L76" s="132">
        <f t="shared" si="39"/>
        <v>58</v>
      </c>
      <c r="M76" s="129"/>
      <c r="N76" s="130"/>
      <c r="O76" s="132">
        <f t="shared" si="40"/>
        <v>0</v>
      </c>
      <c r="P76" s="129">
        <v>26</v>
      </c>
      <c r="Q76" s="130">
        <v>20</v>
      </c>
      <c r="R76" s="132">
        <f t="shared" si="41"/>
        <v>46</v>
      </c>
      <c r="S76" s="129"/>
      <c r="T76" s="130"/>
      <c r="U76" s="132">
        <f t="shared" si="42"/>
        <v>0</v>
      </c>
      <c r="V76" s="74">
        <v>-6</v>
      </c>
      <c r="W76" s="75">
        <v>-5</v>
      </c>
      <c r="X76" s="132">
        <f t="shared" si="43"/>
        <v>-11</v>
      </c>
      <c r="Y76" s="129">
        <f t="shared" si="33"/>
        <v>948</v>
      </c>
      <c r="Z76" s="130">
        <f t="shared" si="34"/>
        <v>985</v>
      </c>
      <c r="AA76" s="131">
        <f t="shared" si="35"/>
        <v>1933</v>
      </c>
      <c r="AB76" s="274">
        <f t="shared" si="28"/>
        <v>1</v>
      </c>
      <c r="AC76" s="400">
        <v>948</v>
      </c>
      <c r="AD76" s="400">
        <v>985</v>
      </c>
      <c r="AE76" s="401">
        <v>1933</v>
      </c>
      <c r="AF76" s="371">
        <f t="shared" si="44"/>
        <v>0</v>
      </c>
      <c r="AG76" s="372">
        <f t="shared" si="36"/>
        <v>0</v>
      </c>
      <c r="AH76" s="372">
        <f t="shared" si="37"/>
        <v>0</v>
      </c>
      <c r="AJ76" s="99"/>
      <c r="AK76" s="100"/>
      <c r="AL76" s="100"/>
      <c r="AM76" s="100"/>
      <c r="AN76" s="100"/>
      <c r="AO76" s="100"/>
      <c r="AP76" s="100"/>
      <c r="AQ76" s="243"/>
      <c r="AX76" s="1196"/>
      <c r="AY76" s="565" t="s">
        <v>393</v>
      </c>
      <c r="AZ76" s="566"/>
      <c r="BA76" s="267">
        <f>COUNTIF(BA$6:BA$13,"&lt;1001")-SUM(BA75)</f>
        <v>1</v>
      </c>
      <c r="BD76" s="423">
        <f t="shared" si="22"/>
        <v>-4</v>
      </c>
      <c r="BE76" s="423">
        <f t="shared" si="23"/>
        <v>5</v>
      </c>
      <c r="BF76" s="423">
        <f t="shared" si="24"/>
        <v>1</v>
      </c>
    </row>
    <row r="77" spans="1:58" s="97" customFormat="1" ht="15" customHeight="1">
      <c r="A77" s="96"/>
      <c r="B77" s="1201"/>
      <c r="C77" s="128">
        <v>14</v>
      </c>
      <c r="D77" s="129">
        <v>1559</v>
      </c>
      <c r="E77" s="130">
        <v>1588</v>
      </c>
      <c r="F77" s="131">
        <v>3147</v>
      </c>
      <c r="G77" s="129"/>
      <c r="H77" s="130"/>
      <c r="I77" s="132">
        <f t="shared" si="38"/>
        <v>0</v>
      </c>
      <c r="J77" s="129">
        <v>10</v>
      </c>
      <c r="K77" s="130">
        <v>17</v>
      </c>
      <c r="L77" s="132">
        <f t="shared" si="39"/>
        <v>27</v>
      </c>
      <c r="M77" s="129"/>
      <c r="N77" s="130"/>
      <c r="O77" s="132">
        <f t="shared" si="40"/>
        <v>0</v>
      </c>
      <c r="P77" s="129">
        <v>14</v>
      </c>
      <c r="Q77" s="130">
        <v>17</v>
      </c>
      <c r="R77" s="132">
        <f t="shared" si="41"/>
        <v>31</v>
      </c>
      <c r="S77" s="129"/>
      <c r="T77" s="130"/>
      <c r="U77" s="132">
        <f t="shared" si="42"/>
        <v>0</v>
      </c>
      <c r="V77" s="74">
        <v>0</v>
      </c>
      <c r="W77" s="75">
        <v>2</v>
      </c>
      <c r="X77" s="132">
        <f t="shared" si="43"/>
        <v>2</v>
      </c>
      <c r="Y77" s="129">
        <f t="shared" si="33"/>
        <v>1555</v>
      </c>
      <c r="Z77" s="130">
        <f t="shared" si="34"/>
        <v>1590</v>
      </c>
      <c r="AA77" s="131">
        <f t="shared" si="35"/>
        <v>3145</v>
      </c>
      <c r="AB77" s="274">
        <f t="shared" si="28"/>
        <v>-2</v>
      </c>
      <c r="AC77" s="400">
        <v>1555</v>
      </c>
      <c r="AD77" s="400">
        <v>1590</v>
      </c>
      <c r="AE77" s="401">
        <v>3145</v>
      </c>
      <c r="AF77" s="371">
        <f t="shared" si="44"/>
        <v>0</v>
      </c>
      <c r="AG77" s="372">
        <f t="shared" si="36"/>
        <v>0</v>
      </c>
      <c r="AH77" s="372">
        <f t="shared" si="37"/>
        <v>0</v>
      </c>
      <c r="AJ77" s="99"/>
      <c r="AK77" s="100"/>
      <c r="AL77" s="100"/>
      <c r="AM77" s="100"/>
      <c r="AN77" s="100"/>
      <c r="AO77" s="100"/>
      <c r="AP77" s="100"/>
      <c r="AQ77" s="243"/>
      <c r="AX77" s="1196"/>
      <c r="AY77" s="565" t="s">
        <v>394</v>
      </c>
      <c r="AZ77" s="566"/>
      <c r="BA77" s="267">
        <f>COUNTIF(BA$6:BA$13,"&lt;2001")-SUM(BA75:BA76)</f>
        <v>5</v>
      </c>
      <c r="BD77" s="423">
        <f t="shared" si="22"/>
        <v>-4</v>
      </c>
      <c r="BE77" s="423">
        <f t="shared" si="23"/>
        <v>2</v>
      </c>
      <c r="BF77" s="423">
        <f t="shared" si="24"/>
        <v>-2</v>
      </c>
    </row>
    <row r="78" spans="1:58" s="97" customFormat="1" ht="15" customHeight="1">
      <c r="A78" s="96"/>
      <c r="B78" s="1201"/>
      <c r="C78" s="128">
        <v>15</v>
      </c>
      <c r="D78" s="129">
        <v>1157</v>
      </c>
      <c r="E78" s="130">
        <v>1236</v>
      </c>
      <c r="F78" s="131">
        <v>2393</v>
      </c>
      <c r="G78" s="129"/>
      <c r="H78" s="130"/>
      <c r="I78" s="132">
        <f t="shared" si="38"/>
        <v>0</v>
      </c>
      <c r="J78" s="129">
        <v>4</v>
      </c>
      <c r="K78" s="130">
        <v>11</v>
      </c>
      <c r="L78" s="132">
        <f t="shared" si="39"/>
        <v>15</v>
      </c>
      <c r="M78" s="129"/>
      <c r="N78" s="130"/>
      <c r="O78" s="132">
        <f t="shared" si="40"/>
        <v>0</v>
      </c>
      <c r="P78" s="129">
        <v>6</v>
      </c>
      <c r="Q78" s="130">
        <v>13</v>
      </c>
      <c r="R78" s="132">
        <f t="shared" si="41"/>
        <v>19</v>
      </c>
      <c r="S78" s="129"/>
      <c r="T78" s="130"/>
      <c r="U78" s="132">
        <f t="shared" si="42"/>
        <v>0</v>
      </c>
      <c r="V78" s="74">
        <v>-2</v>
      </c>
      <c r="W78" s="75">
        <v>-4</v>
      </c>
      <c r="X78" s="132">
        <f t="shared" si="43"/>
        <v>-6</v>
      </c>
      <c r="Y78" s="129">
        <f t="shared" si="33"/>
        <v>1153</v>
      </c>
      <c r="Z78" s="130">
        <f t="shared" si="34"/>
        <v>1230</v>
      </c>
      <c r="AA78" s="131">
        <f t="shared" si="35"/>
        <v>2383</v>
      </c>
      <c r="AB78" s="274">
        <f t="shared" si="28"/>
        <v>-10</v>
      </c>
      <c r="AC78" s="400">
        <v>1153</v>
      </c>
      <c r="AD78" s="400">
        <v>1230</v>
      </c>
      <c r="AE78" s="401">
        <v>2383</v>
      </c>
      <c r="AF78" s="371">
        <f t="shared" si="44"/>
        <v>0</v>
      </c>
      <c r="AG78" s="372">
        <f t="shared" si="36"/>
        <v>0</v>
      </c>
      <c r="AH78" s="372">
        <f t="shared" si="37"/>
        <v>0</v>
      </c>
      <c r="AJ78" s="99"/>
      <c r="AK78" s="100"/>
      <c r="AL78" s="100"/>
      <c r="AM78" s="100"/>
      <c r="AN78" s="100"/>
      <c r="AO78" s="100"/>
      <c r="AP78" s="100"/>
      <c r="AQ78" s="243"/>
      <c r="AX78" s="1196"/>
      <c r="AY78" s="565" t="s">
        <v>395</v>
      </c>
      <c r="AZ78" s="566"/>
      <c r="BA78" s="267">
        <f>COUNTIF(BA$6:BA$13,"&lt;3001")-SUM(BA75:BA77)</f>
        <v>2</v>
      </c>
      <c r="BD78" s="423">
        <f t="shared" si="22"/>
        <v>-4</v>
      </c>
      <c r="BE78" s="423">
        <f t="shared" si="23"/>
        <v>-6</v>
      </c>
      <c r="BF78" s="423">
        <f t="shared" si="24"/>
        <v>-10</v>
      </c>
    </row>
    <row r="79" spans="1:58" s="97" customFormat="1" ht="15" customHeight="1">
      <c r="A79" s="96"/>
      <c r="B79" s="1201"/>
      <c r="C79" s="128">
        <v>16</v>
      </c>
      <c r="D79" s="129">
        <v>773</v>
      </c>
      <c r="E79" s="130">
        <v>819</v>
      </c>
      <c r="F79" s="131">
        <v>1592</v>
      </c>
      <c r="G79" s="129"/>
      <c r="H79" s="130"/>
      <c r="I79" s="132">
        <f t="shared" si="38"/>
        <v>0</v>
      </c>
      <c r="J79" s="129">
        <v>8</v>
      </c>
      <c r="K79" s="130">
        <v>6</v>
      </c>
      <c r="L79" s="132">
        <f t="shared" si="39"/>
        <v>14</v>
      </c>
      <c r="M79" s="129"/>
      <c r="N79" s="130"/>
      <c r="O79" s="132">
        <f t="shared" si="40"/>
        <v>0</v>
      </c>
      <c r="P79" s="129">
        <v>4</v>
      </c>
      <c r="Q79" s="130">
        <v>9</v>
      </c>
      <c r="R79" s="132">
        <f t="shared" si="41"/>
        <v>13</v>
      </c>
      <c r="S79" s="129"/>
      <c r="T79" s="130"/>
      <c r="U79" s="132">
        <f t="shared" si="42"/>
        <v>0</v>
      </c>
      <c r="V79" s="74">
        <v>-1</v>
      </c>
      <c r="W79" s="75">
        <v>2</v>
      </c>
      <c r="X79" s="132">
        <f t="shared" si="43"/>
        <v>1</v>
      </c>
      <c r="Y79" s="129">
        <f t="shared" si="33"/>
        <v>776</v>
      </c>
      <c r="Z79" s="130">
        <f t="shared" si="34"/>
        <v>818</v>
      </c>
      <c r="AA79" s="131">
        <f t="shared" si="35"/>
        <v>1594</v>
      </c>
      <c r="AB79" s="274">
        <f t="shared" si="28"/>
        <v>2</v>
      </c>
      <c r="AC79" s="400">
        <v>776</v>
      </c>
      <c r="AD79" s="400">
        <v>818</v>
      </c>
      <c r="AE79" s="401">
        <v>1594</v>
      </c>
      <c r="AF79" s="371">
        <f t="shared" si="44"/>
        <v>0</v>
      </c>
      <c r="AG79" s="372">
        <f t="shared" si="36"/>
        <v>0</v>
      </c>
      <c r="AH79" s="372">
        <f t="shared" si="37"/>
        <v>0</v>
      </c>
      <c r="AJ79" s="99"/>
      <c r="AK79" s="100"/>
      <c r="AL79" s="100"/>
      <c r="AM79" s="100"/>
      <c r="AN79" s="100"/>
      <c r="AO79" s="100"/>
      <c r="AP79" s="100"/>
      <c r="AQ79" s="243"/>
      <c r="AX79" s="1196"/>
      <c r="AY79" s="565" t="s">
        <v>396</v>
      </c>
      <c r="AZ79" s="566"/>
      <c r="BA79" s="267">
        <f>COUNTIF(BA$6:BA$13,"&lt;5001")-SUM(BA75:BA78)</f>
        <v>0</v>
      </c>
      <c r="BD79" s="423">
        <f t="shared" si="22"/>
        <v>3</v>
      </c>
      <c r="BE79" s="423">
        <f t="shared" si="23"/>
        <v>-1</v>
      </c>
      <c r="BF79" s="423">
        <f t="shared" si="24"/>
        <v>2</v>
      </c>
    </row>
    <row r="80" spans="1:58" s="97" customFormat="1" ht="15" customHeight="1" thickBot="1">
      <c r="A80" s="96"/>
      <c r="B80" s="1201"/>
      <c r="C80" s="128">
        <v>17</v>
      </c>
      <c r="D80" s="129">
        <v>1534</v>
      </c>
      <c r="E80" s="130">
        <v>1716</v>
      </c>
      <c r="F80" s="131">
        <v>3250</v>
      </c>
      <c r="G80" s="129"/>
      <c r="H80" s="130"/>
      <c r="I80" s="132">
        <f t="shared" si="38"/>
        <v>0</v>
      </c>
      <c r="J80" s="129">
        <v>19</v>
      </c>
      <c r="K80" s="130">
        <v>18</v>
      </c>
      <c r="L80" s="132">
        <f t="shared" si="39"/>
        <v>37</v>
      </c>
      <c r="M80" s="129"/>
      <c r="N80" s="130"/>
      <c r="O80" s="132">
        <f t="shared" si="40"/>
        <v>0</v>
      </c>
      <c r="P80" s="129">
        <v>24</v>
      </c>
      <c r="Q80" s="130">
        <v>25</v>
      </c>
      <c r="R80" s="132">
        <f t="shared" si="41"/>
        <v>49</v>
      </c>
      <c r="S80" s="129"/>
      <c r="T80" s="130"/>
      <c r="U80" s="132">
        <f t="shared" si="42"/>
        <v>0</v>
      </c>
      <c r="V80" s="74">
        <v>-5</v>
      </c>
      <c r="W80" s="75">
        <v>-5</v>
      </c>
      <c r="X80" s="132">
        <f t="shared" si="43"/>
        <v>-10</v>
      </c>
      <c r="Y80" s="129">
        <f t="shared" si="33"/>
        <v>1524</v>
      </c>
      <c r="Z80" s="130">
        <f t="shared" si="34"/>
        <v>1704</v>
      </c>
      <c r="AA80" s="131">
        <f t="shared" si="35"/>
        <v>3228</v>
      </c>
      <c r="AB80" s="274">
        <f t="shared" si="28"/>
        <v>-22</v>
      </c>
      <c r="AC80" s="400">
        <v>1524</v>
      </c>
      <c r="AD80" s="400">
        <v>1704</v>
      </c>
      <c r="AE80" s="401">
        <v>3228</v>
      </c>
      <c r="AF80" s="371">
        <f t="shared" si="44"/>
        <v>0</v>
      </c>
      <c r="AG80" s="372">
        <f t="shared" si="36"/>
        <v>0</v>
      </c>
      <c r="AH80" s="372">
        <f t="shared" si="37"/>
        <v>0</v>
      </c>
      <c r="AJ80" s="99"/>
      <c r="AK80" s="100"/>
      <c r="AL80" s="100"/>
      <c r="AM80" s="100"/>
      <c r="AN80" s="100"/>
      <c r="AO80" s="100"/>
      <c r="AP80" s="100"/>
      <c r="AQ80" s="243"/>
      <c r="AX80" s="1197"/>
      <c r="AY80" s="555" t="s">
        <v>398</v>
      </c>
      <c r="AZ80" s="556"/>
      <c r="BA80" s="270">
        <f>SUM(BA75:BA79)</f>
        <v>8</v>
      </c>
      <c r="BD80" s="423">
        <f t="shared" si="22"/>
        <v>-10</v>
      </c>
      <c r="BE80" s="423">
        <f t="shared" si="23"/>
        <v>-12</v>
      </c>
      <c r="BF80" s="423">
        <f t="shared" si="24"/>
        <v>-22</v>
      </c>
    </row>
    <row r="81" spans="1:58" s="97" customFormat="1" ht="15" customHeight="1">
      <c r="A81" s="96"/>
      <c r="B81" s="1201"/>
      <c r="C81" s="128">
        <v>18</v>
      </c>
      <c r="D81" s="129">
        <v>991</v>
      </c>
      <c r="E81" s="130">
        <v>1035</v>
      </c>
      <c r="F81" s="131">
        <v>2026</v>
      </c>
      <c r="G81" s="129"/>
      <c r="H81" s="130"/>
      <c r="I81" s="132">
        <f t="shared" si="38"/>
        <v>0</v>
      </c>
      <c r="J81" s="129">
        <v>45</v>
      </c>
      <c r="K81" s="130">
        <v>22</v>
      </c>
      <c r="L81" s="132">
        <f t="shared" si="39"/>
        <v>67</v>
      </c>
      <c r="M81" s="129"/>
      <c r="N81" s="130"/>
      <c r="O81" s="132">
        <f t="shared" si="40"/>
        <v>0</v>
      </c>
      <c r="P81" s="129">
        <v>42</v>
      </c>
      <c r="Q81" s="130">
        <v>31</v>
      </c>
      <c r="R81" s="132">
        <f t="shared" si="41"/>
        <v>73</v>
      </c>
      <c r="S81" s="129"/>
      <c r="T81" s="130"/>
      <c r="U81" s="132">
        <f t="shared" si="42"/>
        <v>0</v>
      </c>
      <c r="V81" s="74">
        <v>9</v>
      </c>
      <c r="W81" s="75">
        <v>4</v>
      </c>
      <c r="X81" s="132">
        <f t="shared" si="43"/>
        <v>13</v>
      </c>
      <c r="Y81" s="129">
        <f t="shared" si="33"/>
        <v>1003</v>
      </c>
      <c r="Z81" s="130">
        <f t="shared" si="34"/>
        <v>1030</v>
      </c>
      <c r="AA81" s="131">
        <f t="shared" si="35"/>
        <v>2033</v>
      </c>
      <c r="AB81" s="274">
        <f t="shared" si="28"/>
        <v>7</v>
      </c>
      <c r="AC81" s="400">
        <v>1003</v>
      </c>
      <c r="AD81" s="400">
        <v>1030</v>
      </c>
      <c r="AE81" s="401">
        <v>2033</v>
      </c>
      <c r="AF81" s="371">
        <f t="shared" si="44"/>
        <v>0</v>
      </c>
      <c r="AG81" s="372">
        <f t="shared" si="36"/>
        <v>0</v>
      </c>
      <c r="AH81" s="372">
        <f t="shared" si="37"/>
        <v>0</v>
      </c>
      <c r="AJ81" s="99"/>
      <c r="AK81" s="100"/>
      <c r="AL81" s="100"/>
      <c r="AM81" s="100"/>
      <c r="AN81" s="100"/>
      <c r="AO81" s="100"/>
      <c r="AP81" s="100"/>
      <c r="AQ81" s="243"/>
      <c r="BA81" s="101"/>
      <c r="BD81" s="423">
        <f t="shared" si="22"/>
        <v>12</v>
      </c>
      <c r="BE81" s="423">
        <f t="shared" si="23"/>
        <v>-5</v>
      </c>
      <c r="BF81" s="423">
        <f t="shared" si="24"/>
        <v>7</v>
      </c>
    </row>
    <row r="82" spans="1:58" s="97" customFormat="1" ht="15" customHeight="1">
      <c r="A82" s="96"/>
      <c r="B82" s="1201"/>
      <c r="C82" s="128">
        <v>19</v>
      </c>
      <c r="D82" s="129">
        <v>985</v>
      </c>
      <c r="E82" s="130">
        <v>1020</v>
      </c>
      <c r="F82" s="131">
        <v>2005</v>
      </c>
      <c r="G82" s="129"/>
      <c r="H82" s="130"/>
      <c r="I82" s="132">
        <f t="shared" si="38"/>
        <v>0</v>
      </c>
      <c r="J82" s="129">
        <v>17</v>
      </c>
      <c r="K82" s="130">
        <v>15</v>
      </c>
      <c r="L82" s="132">
        <f t="shared" si="39"/>
        <v>32</v>
      </c>
      <c r="M82" s="129"/>
      <c r="N82" s="130"/>
      <c r="O82" s="132">
        <f t="shared" si="40"/>
        <v>0</v>
      </c>
      <c r="P82" s="129">
        <v>15</v>
      </c>
      <c r="Q82" s="130">
        <v>12</v>
      </c>
      <c r="R82" s="132">
        <f t="shared" si="41"/>
        <v>27</v>
      </c>
      <c r="S82" s="129"/>
      <c r="T82" s="130"/>
      <c r="U82" s="132">
        <f t="shared" si="42"/>
        <v>0</v>
      </c>
      <c r="V82" s="74">
        <v>-2</v>
      </c>
      <c r="W82" s="75">
        <v>0</v>
      </c>
      <c r="X82" s="132">
        <f t="shared" si="43"/>
        <v>-2</v>
      </c>
      <c r="Y82" s="129">
        <f t="shared" si="33"/>
        <v>985</v>
      </c>
      <c r="Z82" s="130">
        <f t="shared" si="34"/>
        <v>1023</v>
      </c>
      <c r="AA82" s="131">
        <f t="shared" si="35"/>
        <v>2008</v>
      </c>
      <c r="AB82" s="274">
        <f t="shared" si="28"/>
        <v>3</v>
      </c>
      <c r="AC82" s="400">
        <v>985</v>
      </c>
      <c r="AD82" s="400">
        <v>1023</v>
      </c>
      <c r="AE82" s="401">
        <v>2008</v>
      </c>
      <c r="AF82" s="371">
        <f t="shared" si="44"/>
        <v>0</v>
      </c>
      <c r="AG82" s="372">
        <f t="shared" si="36"/>
        <v>0</v>
      </c>
      <c r="AH82" s="372">
        <f t="shared" si="37"/>
        <v>0</v>
      </c>
      <c r="AJ82" s="99"/>
      <c r="AK82" s="100"/>
      <c r="AL82" s="100"/>
      <c r="AM82" s="100"/>
      <c r="AN82" s="100"/>
      <c r="AO82" s="100"/>
      <c r="AP82" s="100"/>
      <c r="AQ82" s="243"/>
      <c r="BA82" s="101"/>
      <c r="BD82" s="423">
        <f t="shared" si="22"/>
        <v>0</v>
      </c>
      <c r="BE82" s="423">
        <f t="shared" si="23"/>
        <v>3</v>
      </c>
      <c r="BF82" s="423">
        <f t="shared" si="24"/>
        <v>3</v>
      </c>
    </row>
    <row r="83" spans="1:58" s="97" customFormat="1" ht="15" customHeight="1">
      <c r="A83" s="96"/>
      <c r="B83" s="1202"/>
      <c r="C83" s="169" t="s">
        <v>244</v>
      </c>
      <c r="D83" s="170">
        <v>20726</v>
      </c>
      <c r="E83" s="171">
        <v>21944</v>
      </c>
      <c r="F83" s="172">
        <v>42670</v>
      </c>
      <c r="G83" s="170">
        <f aca="true" t="shared" si="45" ref="G83:W83">SUM(G64:G82)</f>
        <v>0</v>
      </c>
      <c r="H83" s="171">
        <f t="shared" si="45"/>
        <v>0</v>
      </c>
      <c r="I83" s="172">
        <f t="shared" si="38"/>
        <v>0</v>
      </c>
      <c r="J83" s="171">
        <f>SUM(J64:J82)</f>
        <v>360</v>
      </c>
      <c r="K83" s="171">
        <f>SUM(K64:K82)</f>
        <v>279</v>
      </c>
      <c r="L83" s="567">
        <f>SUM(L64:L82)</f>
        <v>639</v>
      </c>
      <c r="M83" s="567">
        <f>SUM(M64:M82)</f>
        <v>0</v>
      </c>
      <c r="N83" s="171">
        <f>SUM(N64:N82)</f>
        <v>0</v>
      </c>
      <c r="O83" s="172">
        <f t="shared" si="40"/>
        <v>0</v>
      </c>
      <c r="P83" s="170">
        <f t="shared" si="45"/>
        <v>392</v>
      </c>
      <c r="Q83" s="171">
        <f t="shared" si="45"/>
        <v>328</v>
      </c>
      <c r="R83" s="172">
        <f t="shared" si="41"/>
        <v>720</v>
      </c>
      <c r="S83" s="170">
        <f t="shared" si="45"/>
        <v>0</v>
      </c>
      <c r="T83" s="171">
        <f t="shared" si="45"/>
        <v>1</v>
      </c>
      <c r="U83" s="172">
        <f t="shared" si="42"/>
        <v>1</v>
      </c>
      <c r="V83" s="60">
        <f t="shared" si="45"/>
        <v>0</v>
      </c>
      <c r="W83" s="61">
        <f t="shared" si="45"/>
        <v>0</v>
      </c>
      <c r="X83" s="172">
        <f t="shared" si="43"/>
        <v>0</v>
      </c>
      <c r="Y83" s="170">
        <f t="shared" si="33"/>
        <v>20694</v>
      </c>
      <c r="Z83" s="171">
        <f t="shared" si="34"/>
        <v>21896</v>
      </c>
      <c r="AA83" s="172">
        <f t="shared" si="35"/>
        <v>42590</v>
      </c>
      <c r="AB83" s="277">
        <f>SUM(AB64:AB82)</f>
        <v>-80</v>
      </c>
      <c r="AC83" s="406">
        <v>20694</v>
      </c>
      <c r="AD83" s="406">
        <v>21896</v>
      </c>
      <c r="AE83" s="406">
        <v>42590</v>
      </c>
      <c r="AF83" s="377">
        <f t="shared" si="44"/>
        <v>0</v>
      </c>
      <c r="AG83" s="378">
        <f t="shared" si="36"/>
        <v>0</v>
      </c>
      <c r="AH83" s="378">
        <f t="shared" si="37"/>
        <v>0</v>
      </c>
      <c r="AJ83" s="99"/>
      <c r="AK83" s="100"/>
      <c r="AL83" s="100"/>
      <c r="AM83" s="100"/>
      <c r="AN83" s="100"/>
      <c r="AO83" s="100"/>
      <c r="AP83" s="100"/>
      <c r="AQ83" s="243"/>
      <c r="BA83" s="101"/>
      <c r="BD83" s="423">
        <f t="shared" si="22"/>
        <v>-32</v>
      </c>
      <c r="BE83" s="423">
        <f t="shared" si="23"/>
        <v>-48</v>
      </c>
      <c r="BF83" s="423">
        <f t="shared" si="24"/>
        <v>-80</v>
      </c>
    </row>
    <row r="84" spans="1:58" s="97" customFormat="1" ht="15" customHeight="1">
      <c r="A84" s="96"/>
      <c r="B84" s="1200" t="s">
        <v>250</v>
      </c>
      <c r="C84" s="117">
        <v>1</v>
      </c>
      <c r="D84" s="118">
        <v>648</v>
      </c>
      <c r="E84" s="119">
        <v>687</v>
      </c>
      <c r="F84" s="120">
        <v>1335</v>
      </c>
      <c r="G84" s="118"/>
      <c r="H84" s="119"/>
      <c r="I84" s="121">
        <f t="shared" si="38"/>
        <v>0</v>
      </c>
      <c r="J84" s="118">
        <v>4</v>
      </c>
      <c r="K84" s="119">
        <v>4</v>
      </c>
      <c r="L84" s="121">
        <f t="shared" si="39"/>
        <v>8</v>
      </c>
      <c r="M84" s="118"/>
      <c r="N84" s="119"/>
      <c r="O84" s="121">
        <f t="shared" si="40"/>
        <v>0</v>
      </c>
      <c r="P84" s="118">
        <v>9</v>
      </c>
      <c r="Q84" s="119">
        <v>5</v>
      </c>
      <c r="R84" s="121">
        <f t="shared" si="41"/>
        <v>14</v>
      </c>
      <c r="S84" s="118">
        <v>1</v>
      </c>
      <c r="T84" s="119"/>
      <c r="U84" s="121">
        <f t="shared" si="42"/>
        <v>1</v>
      </c>
      <c r="V84" s="72"/>
      <c r="W84" s="73">
        <v>-2</v>
      </c>
      <c r="X84" s="121">
        <f t="shared" si="43"/>
        <v>-2</v>
      </c>
      <c r="Y84" s="118">
        <f t="shared" si="33"/>
        <v>644</v>
      </c>
      <c r="Z84" s="119">
        <f t="shared" si="34"/>
        <v>684</v>
      </c>
      <c r="AA84" s="120">
        <f>Y84+Z84</f>
        <v>1328</v>
      </c>
      <c r="AB84" s="273">
        <f aca="true" t="shared" si="46" ref="AB84:AB101">AA84-F84</f>
        <v>-7</v>
      </c>
      <c r="AC84" s="398">
        <v>644</v>
      </c>
      <c r="AD84" s="398">
        <v>684</v>
      </c>
      <c r="AE84" s="399">
        <v>1328</v>
      </c>
      <c r="AF84" s="369">
        <f t="shared" si="44"/>
        <v>0</v>
      </c>
      <c r="AG84" s="370">
        <f t="shared" si="36"/>
        <v>0</v>
      </c>
      <c r="AH84" s="370">
        <f t="shared" si="37"/>
        <v>0</v>
      </c>
      <c r="AJ84" s="99"/>
      <c r="AK84" s="100"/>
      <c r="AL84" s="100"/>
      <c r="AM84" s="100"/>
      <c r="AN84" s="100"/>
      <c r="AO84" s="100"/>
      <c r="AP84" s="100"/>
      <c r="AQ84" s="243"/>
      <c r="BA84" s="101"/>
      <c r="BD84" s="423">
        <f t="shared" si="22"/>
        <v>-4</v>
      </c>
      <c r="BE84" s="423">
        <f t="shared" si="23"/>
        <v>-3</v>
      </c>
      <c r="BF84" s="423">
        <f t="shared" si="24"/>
        <v>-7</v>
      </c>
    </row>
    <row r="85" spans="1:58" s="97" customFormat="1" ht="15" customHeight="1">
      <c r="A85" s="96"/>
      <c r="B85" s="1201"/>
      <c r="C85" s="128">
        <v>2</v>
      </c>
      <c r="D85" s="129">
        <v>626</v>
      </c>
      <c r="E85" s="130">
        <v>678</v>
      </c>
      <c r="F85" s="131">
        <v>1304</v>
      </c>
      <c r="G85" s="129"/>
      <c r="H85" s="130"/>
      <c r="I85" s="132">
        <f t="shared" si="38"/>
        <v>0</v>
      </c>
      <c r="J85" s="129">
        <v>4</v>
      </c>
      <c r="K85" s="130">
        <v>5</v>
      </c>
      <c r="L85" s="132">
        <f t="shared" si="39"/>
        <v>9</v>
      </c>
      <c r="M85" s="129"/>
      <c r="N85" s="130"/>
      <c r="O85" s="132">
        <f t="shared" si="40"/>
        <v>0</v>
      </c>
      <c r="P85" s="129">
        <v>9</v>
      </c>
      <c r="Q85" s="130">
        <v>6</v>
      </c>
      <c r="R85" s="132">
        <f t="shared" si="41"/>
        <v>15</v>
      </c>
      <c r="S85" s="129">
        <v>1</v>
      </c>
      <c r="T85" s="130"/>
      <c r="U85" s="132">
        <f t="shared" si="42"/>
        <v>1</v>
      </c>
      <c r="V85" s="74">
        <v>-1</v>
      </c>
      <c r="W85" s="75">
        <v>-2</v>
      </c>
      <c r="X85" s="132">
        <f t="shared" si="43"/>
        <v>-3</v>
      </c>
      <c r="Y85" s="129">
        <f aca="true" t="shared" si="47" ref="Y85:Y150">D85+G85+J85+M85-P85+S85+V85</f>
        <v>621</v>
      </c>
      <c r="Z85" s="130">
        <f aca="true" t="shared" si="48" ref="Z85:Z150">E85+H85+K85+N85-Q85+T85+W85</f>
        <v>675</v>
      </c>
      <c r="AA85" s="131">
        <f aca="true" t="shared" si="49" ref="AA85:AA150">Y85+Z85</f>
        <v>1296</v>
      </c>
      <c r="AB85" s="274">
        <f t="shared" si="46"/>
        <v>-8</v>
      </c>
      <c r="AC85" s="400">
        <v>621</v>
      </c>
      <c r="AD85" s="400">
        <v>675</v>
      </c>
      <c r="AE85" s="401">
        <v>1296</v>
      </c>
      <c r="AF85" s="371">
        <f t="shared" si="44"/>
        <v>0</v>
      </c>
      <c r="AG85" s="372">
        <f t="shared" si="36"/>
        <v>0</v>
      </c>
      <c r="AH85" s="372">
        <f t="shared" si="37"/>
        <v>0</v>
      </c>
      <c r="AJ85" s="99"/>
      <c r="AK85" s="100"/>
      <c r="AL85" s="100"/>
      <c r="AM85" s="100"/>
      <c r="AN85" s="100"/>
      <c r="AO85" s="100"/>
      <c r="AP85" s="100"/>
      <c r="AQ85" s="243"/>
      <c r="BA85" s="101"/>
      <c r="BD85" s="423">
        <f t="shared" si="22"/>
        <v>-5</v>
      </c>
      <c r="BE85" s="423">
        <f t="shared" si="23"/>
        <v>-3</v>
      </c>
      <c r="BF85" s="423">
        <f t="shared" si="24"/>
        <v>-8</v>
      </c>
    </row>
    <row r="86" spans="1:58" s="97" customFormat="1" ht="15" customHeight="1">
      <c r="A86" s="96"/>
      <c r="B86" s="1201"/>
      <c r="C86" s="128">
        <v>3</v>
      </c>
      <c r="D86" s="129">
        <v>651</v>
      </c>
      <c r="E86" s="130">
        <v>702</v>
      </c>
      <c r="F86" s="131">
        <v>1353</v>
      </c>
      <c r="G86" s="129"/>
      <c r="H86" s="130"/>
      <c r="I86" s="132">
        <f t="shared" si="38"/>
        <v>0</v>
      </c>
      <c r="J86" s="129">
        <v>6</v>
      </c>
      <c r="K86" s="130">
        <v>8</v>
      </c>
      <c r="L86" s="132">
        <f t="shared" si="39"/>
        <v>14</v>
      </c>
      <c r="M86" s="129"/>
      <c r="N86" s="130"/>
      <c r="O86" s="132">
        <f t="shared" si="40"/>
        <v>0</v>
      </c>
      <c r="P86" s="129">
        <v>12</v>
      </c>
      <c r="Q86" s="130">
        <v>10</v>
      </c>
      <c r="R86" s="132">
        <f t="shared" si="41"/>
        <v>22</v>
      </c>
      <c r="S86" s="129"/>
      <c r="T86" s="130"/>
      <c r="U86" s="132">
        <f t="shared" si="42"/>
        <v>0</v>
      </c>
      <c r="V86" s="74">
        <v>-1</v>
      </c>
      <c r="W86" s="75">
        <v>2</v>
      </c>
      <c r="X86" s="132">
        <f t="shared" si="43"/>
        <v>1</v>
      </c>
      <c r="Y86" s="129">
        <f t="shared" si="47"/>
        <v>644</v>
      </c>
      <c r="Z86" s="130">
        <f t="shared" si="48"/>
        <v>702</v>
      </c>
      <c r="AA86" s="131">
        <f t="shared" si="49"/>
        <v>1346</v>
      </c>
      <c r="AB86" s="274">
        <f t="shared" si="46"/>
        <v>-7</v>
      </c>
      <c r="AC86" s="400">
        <v>644</v>
      </c>
      <c r="AD86" s="400">
        <v>702</v>
      </c>
      <c r="AE86" s="401">
        <v>1346</v>
      </c>
      <c r="AF86" s="371">
        <f t="shared" si="44"/>
        <v>0</v>
      </c>
      <c r="AG86" s="372">
        <f t="shared" si="36"/>
        <v>0</v>
      </c>
      <c r="AH86" s="372">
        <f t="shared" si="37"/>
        <v>0</v>
      </c>
      <c r="AJ86" s="99"/>
      <c r="AK86" s="100"/>
      <c r="AL86" s="100"/>
      <c r="AM86" s="100"/>
      <c r="AN86" s="100"/>
      <c r="AO86" s="100"/>
      <c r="AP86" s="100"/>
      <c r="AQ86" s="243"/>
      <c r="BA86" s="101"/>
      <c r="BD86" s="423">
        <f t="shared" si="22"/>
        <v>-7</v>
      </c>
      <c r="BE86" s="423">
        <f t="shared" si="23"/>
        <v>0</v>
      </c>
      <c r="BF86" s="423">
        <f t="shared" si="24"/>
        <v>-7</v>
      </c>
    </row>
    <row r="87" spans="1:58" s="97" customFormat="1" ht="15" customHeight="1">
      <c r="A87" s="96"/>
      <c r="B87" s="1201"/>
      <c r="C87" s="128">
        <v>4</v>
      </c>
      <c r="D87" s="129">
        <v>1308</v>
      </c>
      <c r="E87" s="130">
        <v>1447</v>
      </c>
      <c r="F87" s="131">
        <v>2755</v>
      </c>
      <c r="G87" s="129"/>
      <c r="H87" s="130"/>
      <c r="I87" s="132">
        <f t="shared" si="38"/>
        <v>0</v>
      </c>
      <c r="J87" s="129">
        <v>16</v>
      </c>
      <c r="K87" s="130">
        <v>20</v>
      </c>
      <c r="L87" s="132">
        <f t="shared" si="39"/>
        <v>36</v>
      </c>
      <c r="M87" s="129"/>
      <c r="N87" s="130"/>
      <c r="O87" s="132">
        <f t="shared" si="40"/>
        <v>0</v>
      </c>
      <c r="P87" s="129">
        <v>16</v>
      </c>
      <c r="Q87" s="130">
        <v>18</v>
      </c>
      <c r="R87" s="132">
        <f t="shared" si="41"/>
        <v>34</v>
      </c>
      <c r="S87" s="129"/>
      <c r="T87" s="130">
        <v>1</v>
      </c>
      <c r="U87" s="132">
        <f t="shared" si="42"/>
        <v>1</v>
      </c>
      <c r="V87" s="74">
        <v>-1</v>
      </c>
      <c r="W87" s="75">
        <v>1</v>
      </c>
      <c r="X87" s="132">
        <f t="shared" si="43"/>
        <v>0</v>
      </c>
      <c r="Y87" s="129">
        <f t="shared" si="47"/>
        <v>1307</v>
      </c>
      <c r="Z87" s="130">
        <f t="shared" si="48"/>
        <v>1451</v>
      </c>
      <c r="AA87" s="131">
        <f t="shared" si="49"/>
        <v>2758</v>
      </c>
      <c r="AB87" s="274">
        <f t="shared" si="46"/>
        <v>3</v>
      </c>
      <c r="AC87" s="400">
        <v>1307</v>
      </c>
      <c r="AD87" s="400">
        <v>1451</v>
      </c>
      <c r="AE87" s="401">
        <v>2758</v>
      </c>
      <c r="AF87" s="371">
        <f t="shared" si="44"/>
        <v>0</v>
      </c>
      <c r="AG87" s="372">
        <f t="shared" si="36"/>
        <v>0</v>
      </c>
      <c r="AH87" s="372">
        <f t="shared" si="37"/>
        <v>0</v>
      </c>
      <c r="AJ87" s="99"/>
      <c r="AK87" s="100"/>
      <c r="AL87" s="100"/>
      <c r="AM87" s="100"/>
      <c r="AN87" s="100"/>
      <c r="AO87" s="100"/>
      <c r="AP87" s="100"/>
      <c r="AQ87" s="243"/>
      <c r="BA87" s="101"/>
      <c r="BD87" s="423">
        <f t="shared" si="22"/>
        <v>-1</v>
      </c>
      <c r="BE87" s="423">
        <f t="shared" si="23"/>
        <v>4</v>
      </c>
      <c r="BF87" s="423">
        <f t="shared" si="24"/>
        <v>3</v>
      </c>
    </row>
    <row r="88" spans="1:58" s="97" customFormat="1" ht="15" customHeight="1">
      <c r="A88" s="96"/>
      <c r="B88" s="1201"/>
      <c r="C88" s="128">
        <v>5</v>
      </c>
      <c r="D88" s="129">
        <v>935</v>
      </c>
      <c r="E88" s="130">
        <v>1044</v>
      </c>
      <c r="F88" s="131">
        <v>1979</v>
      </c>
      <c r="G88" s="129"/>
      <c r="H88" s="130"/>
      <c r="I88" s="132">
        <f t="shared" si="38"/>
        <v>0</v>
      </c>
      <c r="J88" s="129">
        <v>7</v>
      </c>
      <c r="K88" s="130">
        <v>6</v>
      </c>
      <c r="L88" s="132">
        <f t="shared" si="39"/>
        <v>13</v>
      </c>
      <c r="M88" s="129"/>
      <c r="N88" s="130"/>
      <c r="O88" s="132">
        <f t="shared" si="40"/>
        <v>0</v>
      </c>
      <c r="P88" s="129">
        <v>9</v>
      </c>
      <c r="Q88" s="130">
        <v>8</v>
      </c>
      <c r="R88" s="132">
        <f t="shared" si="41"/>
        <v>17</v>
      </c>
      <c r="S88" s="129"/>
      <c r="T88" s="130"/>
      <c r="U88" s="132">
        <f t="shared" si="42"/>
        <v>0</v>
      </c>
      <c r="V88" s="74">
        <v>-4</v>
      </c>
      <c r="W88" s="75">
        <v>-1</v>
      </c>
      <c r="X88" s="132">
        <f t="shared" si="43"/>
        <v>-5</v>
      </c>
      <c r="Y88" s="129">
        <f t="shared" si="47"/>
        <v>929</v>
      </c>
      <c r="Z88" s="130">
        <f t="shared" si="48"/>
        <v>1041</v>
      </c>
      <c r="AA88" s="131">
        <f t="shared" si="49"/>
        <v>1970</v>
      </c>
      <c r="AB88" s="274">
        <f t="shared" si="46"/>
        <v>-9</v>
      </c>
      <c r="AC88" s="400">
        <v>929</v>
      </c>
      <c r="AD88" s="400">
        <v>1041</v>
      </c>
      <c r="AE88" s="401">
        <v>1970</v>
      </c>
      <c r="AF88" s="371">
        <f t="shared" si="44"/>
        <v>0</v>
      </c>
      <c r="AG88" s="372">
        <f t="shared" si="36"/>
        <v>0</v>
      </c>
      <c r="AH88" s="372">
        <f t="shared" si="37"/>
        <v>0</v>
      </c>
      <c r="AJ88" s="99"/>
      <c r="AK88" s="100"/>
      <c r="AL88" s="100"/>
      <c r="AM88" s="100"/>
      <c r="AN88" s="100"/>
      <c r="AO88" s="100"/>
      <c r="AP88" s="100"/>
      <c r="AQ88" s="243"/>
      <c r="BA88" s="101"/>
      <c r="BD88" s="423">
        <f t="shared" si="22"/>
        <v>-6</v>
      </c>
      <c r="BE88" s="423">
        <f t="shared" si="23"/>
        <v>-3</v>
      </c>
      <c r="BF88" s="423">
        <f t="shared" si="24"/>
        <v>-9</v>
      </c>
    </row>
    <row r="89" spans="1:58" s="97" customFormat="1" ht="15" customHeight="1">
      <c r="A89" s="96"/>
      <c r="B89" s="1201"/>
      <c r="C89" s="128">
        <v>6</v>
      </c>
      <c r="D89" s="129">
        <v>1011</v>
      </c>
      <c r="E89" s="130">
        <v>1021</v>
      </c>
      <c r="F89" s="131">
        <v>2032</v>
      </c>
      <c r="G89" s="129"/>
      <c r="H89" s="130"/>
      <c r="I89" s="132">
        <f t="shared" si="38"/>
        <v>0</v>
      </c>
      <c r="J89" s="129">
        <v>19</v>
      </c>
      <c r="K89" s="130">
        <v>11</v>
      </c>
      <c r="L89" s="132">
        <f t="shared" si="39"/>
        <v>30</v>
      </c>
      <c r="M89" s="129"/>
      <c r="N89" s="130"/>
      <c r="O89" s="132">
        <f t="shared" si="40"/>
        <v>0</v>
      </c>
      <c r="P89" s="129">
        <v>10</v>
      </c>
      <c r="Q89" s="130">
        <v>11</v>
      </c>
      <c r="R89" s="132">
        <f t="shared" si="41"/>
        <v>21</v>
      </c>
      <c r="S89" s="129"/>
      <c r="T89" s="130"/>
      <c r="U89" s="132">
        <f t="shared" si="42"/>
        <v>0</v>
      </c>
      <c r="V89" s="74">
        <v>4</v>
      </c>
      <c r="W89" s="75">
        <v>-1</v>
      </c>
      <c r="X89" s="132">
        <f t="shared" si="43"/>
        <v>3</v>
      </c>
      <c r="Y89" s="129">
        <f t="shared" si="47"/>
        <v>1024</v>
      </c>
      <c r="Z89" s="130">
        <f t="shared" si="48"/>
        <v>1020</v>
      </c>
      <c r="AA89" s="131">
        <f t="shared" si="49"/>
        <v>2044</v>
      </c>
      <c r="AB89" s="274">
        <f t="shared" si="46"/>
        <v>12</v>
      </c>
      <c r="AC89" s="400">
        <v>1024</v>
      </c>
      <c r="AD89" s="400">
        <v>1020</v>
      </c>
      <c r="AE89" s="401">
        <v>2044</v>
      </c>
      <c r="AF89" s="371">
        <f t="shared" si="44"/>
        <v>0</v>
      </c>
      <c r="AG89" s="372">
        <f t="shared" si="36"/>
        <v>0</v>
      </c>
      <c r="AH89" s="372">
        <f t="shared" si="37"/>
        <v>0</v>
      </c>
      <c r="AJ89" s="99"/>
      <c r="AK89" s="100"/>
      <c r="AL89" s="100"/>
      <c r="AM89" s="100"/>
      <c r="AN89" s="100"/>
      <c r="AO89" s="100"/>
      <c r="AP89" s="100"/>
      <c r="AQ89" s="243"/>
      <c r="BA89" s="101"/>
      <c r="BD89" s="423">
        <f t="shared" si="22"/>
        <v>13</v>
      </c>
      <c r="BE89" s="423">
        <f t="shared" si="23"/>
        <v>-1</v>
      </c>
      <c r="BF89" s="423">
        <f t="shared" si="24"/>
        <v>12</v>
      </c>
    </row>
    <row r="90" spans="1:58" s="97" customFormat="1" ht="15" customHeight="1">
      <c r="A90" s="96"/>
      <c r="B90" s="1201"/>
      <c r="C90" s="128">
        <v>7</v>
      </c>
      <c r="D90" s="129">
        <v>1096</v>
      </c>
      <c r="E90" s="130">
        <v>1201</v>
      </c>
      <c r="F90" s="131">
        <v>2297</v>
      </c>
      <c r="G90" s="129"/>
      <c r="H90" s="130"/>
      <c r="I90" s="132">
        <f t="shared" si="38"/>
        <v>0</v>
      </c>
      <c r="J90" s="129">
        <v>20</v>
      </c>
      <c r="K90" s="130">
        <v>19</v>
      </c>
      <c r="L90" s="132">
        <f t="shared" si="39"/>
        <v>39</v>
      </c>
      <c r="M90" s="129"/>
      <c r="N90" s="130"/>
      <c r="O90" s="132">
        <f t="shared" si="40"/>
        <v>0</v>
      </c>
      <c r="P90" s="129">
        <v>16</v>
      </c>
      <c r="Q90" s="130">
        <v>20</v>
      </c>
      <c r="R90" s="132">
        <f t="shared" si="41"/>
        <v>36</v>
      </c>
      <c r="S90" s="129"/>
      <c r="T90" s="130"/>
      <c r="U90" s="132">
        <f t="shared" si="42"/>
        <v>0</v>
      </c>
      <c r="V90" s="74">
        <v>5</v>
      </c>
      <c r="W90" s="75">
        <v>3</v>
      </c>
      <c r="X90" s="132">
        <f t="shared" si="43"/>
        <v>8</v>
      </c>
      <c r="Y90" s="129">
        <f t="shared" si="47"/>
        <v>1105</v>
      </c>
      <c r="Z90" s="130">
        <f t="shared" si="48"/>
        <v>1203</v>
      </c>
      <c r="AA90" s="131">
        <f t="shared" si="49"/>
        <v>2308</v>
      </c>
      <c r="AB90" s="274">
        <f t="shared" si="46"/>
        <v>11</v>
      </c>
      <c r="AC90" s="400">
        <v>1105</v>
      </c>
      <c r="AD90" s="400">
        <v>1203</v>
      </c>
      <c r="AE90" s="401">
        <v>2308</v>
      </c>
      <c r="AF90" s="371">
        <f t="shared" si="44"/>
        <v>0</v>
      </c>
      <c r="AG90" s="372">
        <f t="shared" si="36"/>
        <v>0</v>
      </c>
      <c r="AH90" s="372">
        <f t="shared" si="37"/>
        <v>0</v>
      </c>
      <c r="AJ90" s="99"/>
      <c r="AK90" s="100"/>
      <c r="AL90" s="100"/>
      <c r="AM90" s="100"/>
      <c r="AN90" s="100"/>
      <c r="AO90" s="100"/>
      <c r="AP90" s="100"/>
      <c r="AQ90" s="243"/>
      <c r="BA90" s="101"/>
      <c r="BD90" s="423">
        <f t="shared" si="22"/>
        <v>9</v>
      </c>
      <c r="BE90" s="423">
        <f t="shared" si="23"/>
        <v>2</v>
      </c>
      <c r="BF90" s="423">
        <f t="shared" si="24"/>
        <v>11</v>
      </c>
    </row>
    <row r="91" spans="1:58" s="97" customFormat="1" ht="15" customHeight="1">
      <c r="A91" s="96"/>
      <c r="B91" s="1201"/>
      <c r="C91" s="128">
        <v>8</v>
      </c>
      <c r="D91" s="129">
        <v>761</v>
      </c>
      <c r="E91" s="130">
        <v>811</v>
      </c>
      <c r="F91" s="131">
        <v>1572</v>
      </c>
      <c r="G91" s="129"/>
      <c r="H91" s="130"/>
      <c r="I91" s="132">
        <f t="shared" si="38"/>
        <v>0</v>
      </c>
      <c r="J91" s="129">
        <v>4</v>
      </c>
      <c r="K91" s="130">
        <v>5</v>
      </c>
      <c r="L91" s="132">
        <f t="shared" si="39"/>
        <v>9</v>
      </c>
      <c r="M91" s="129"/>
      <c r="N91" s="130"/>
      <c r="O91" s="132">
        <f t="shared" si="40"/>
        <v>0</v>
      </c>
      <c r="P91" s="129">
        <v>3</v>
      </c>
      <c r="Q91" s="130">
        <v>8</v>
      </c>
      <c r="R91" s="132">
        <f t="shared" si="41"/>
        <v>11</v>
      </c>
      <c r="S91" s="129"/>
      <c r="T91" s="130"/>
      <c r="U91" s="132">
        <f t="shared" si="42"/>
        <v>0</v>
      </c>
      <c r="V91" s="74"/>
      <c r="W91" s="75"/>
      <c r="X91" s="132">
        <f t="shared" si="43"/>
        <v>0</v>
      </c>
      <c r="Y91" s="129">
        <f t="shared" si="47"/>
        <v>762</v>
      </c>
      <c r="Z91" s="130">
        <f t="shared" si="48"/>
        <v>808</v>
      </c>
      <c r="AA91" s="131">
        <f t="shared" si="49"/>
        <v>1570</v>
      </c>
      <c r="AB91" s="274">
        <f t="shared" si="46"/>
        <v>-2</v>
      </c>
      <c r="AC91" s="400">
        <v>762</v>
      </c>
      <c r="AD91" s="400">
        <v>808</v>
      </c>
      <c r="AE91" s="401">
        <v>1570</v>
      </c>
      <c r="AF91" s="371">
        <f t="shared" si="44"/>
        <v>0</v>
      </c>
      <c r="AG91" s="372">
        <f t="shared" si="36"/>
        <v>0</v>
      </c>
      <c r="AH91" s="372">
        <f t="shared" si="37"/>
        <v>0</v>
      </c>
      <c r="AJ91" s="99"/>
      <c r="AK91" s="100"/>
      <c r="AL91" s="100"/>
      <c r="AM91" s="100"/>
      <c r="AN91" s="100"/>
      <c r="AO91" s="100"/>
      <c r="AP91" s="100"/>
      <c r="AQ91" s="243"/>
      <c r="BA91" s="101"/>
      <c r="BD91" s="423">
        <f aca="true" t="shared" si="50" ref="BD91:BD156">Y91-D91</f>
        <v>1</v>
      </c>
      <c r="BE91" s="423">
        <f aca="true" t="shared" si="51" ref="BE91:BE156">Z91-E91</f>
        <v>-3</v>
      </c>
      <c r="BF91" s="423">
        <f aca="true" t="shared" si="52" ref="BF91:BF156">AA91-F91</f>
        <v>-2</v>
      </c>
    </row>
    <row r="92" spans="1:58" s="97" customFormat="1" ht="15" customHeight="1">
      <c r="A92" s="96"/>
      <c r="B92" s="1201"/>
      <c r="C92" s="128">
        <v>9</v>
      </c>
      <c r="D92" s="129">
        <v>455</v>
      </c>
      <c r="E92" s="130">
        <v>481</v>
      </c>
      <c r="F92" s="131">
        <v>936</v>
      </c>
      <c r="G92" s="129"/>
      <c r="H92" s="130"/>
      <c r="I92" s="132">
        <f t="shared" si="38"/>
        <v>0</v>
      </c>
      <c r="J92" s="129">
        <v>5</v>
      </c>
      <c r="K92" s="130">
        <v>7</v>
      </c>
      <c r="L92" s="132">
        <f t="shared" si="39"/>
        <v>12</v>
      </c>
      <c r="M92" s="129"/>
      <c r="N92" s="130"/>
      <c r="O92" s="132">
        <f t="shared" si="40"/>
        <v>0</v>
      </c>
      <c r="P92" s="129">
        <v>7</v>
      </c>
      <c r="Q92" s="130">
        <v>5</v>
      </c>
      <c r="R92" s="132">
        <f t="shared" si="41"/>
        <v>12</v>
      </c>
      <c r="S92" s="129"/>
      <c r="T92" s="130"/>
      <c r="U92" s="132">
        <f t="shared" si="42"/>
        <v>0</v>
      </c>
      <c r="V92" s="74">
        <v>-1</v>
      </c>
      <c r="W92" s="75">
        <v>-5</v>
      </c>
      <c r="X92" s="132">
        <f t="shared" si="43"/>
        <v>-6</v>
      </c>
      <c r="Y92" s="129">
        <f t="shared" si="47"/>
        <v>452</v>
      </c>
      <c r="Z92" s="130">
        <f t="shared" si="48"/>
        <v>478</v>
      </c>
      <c r="AA92" s="131">
        <f t="shared" si="49"/>
        <v>930</v>
      </c>
      <c r="AB92" s="274">
        <f t="shared" si="46"/>
        <v>-6</v>
      </c>
      <c r="AC92" s="400">
        <v>452</v>
      </c>
      <c r="AD92" s="400">
        <v>478</v>
      </c>
      <c r="AE92" s="401">
        <v>930</v>
      </c>
      <c r="AF92" s="371">
        <f t="shared" si="44"/>
        <v>0</v>
      </c>
      <c r="AG92" s="372">
        <f t="shared" si="36"/>
        <v>0</v>
      </c>
      <c r="AH92" s="372">
        <f t="shared" si="37"/>
        <v>0</v>
      </c>
      <c r="AJ92" s="99"/>
      <c r="AK92" s="100"/>
      <c r="AL92" s="100"/>
      <c r="AM92" s="100"/>
      <c r="AN92" s="100"/>
      <c r="AO92" s="100"/>
      <c r="AP92" s="100"/>
      <c r="AQ92" s="243"/>
      <c r="BA92" s="101"/>
      <c r="BD92" s="423">
        <f t="shared" si="50"/>
        <v>-3</v>
      </c>
      <c r="BE92" s="423">
        <f t="shared" si="51"/>
        <v>-3</v>
      </c>
      <c r="BF92" s="423">
        <f t="shared" si="52"/>
        <v>-6</v>
      </c>
    </row>
    <row r="93" spans="1:58" s="97" customFormat="1" ht="15" customHeight="1">
      <c r="A93" s="96"/>
      <c r="B93" s="1201"/>
      <c r="C93" s="150">
        <v>10</v>
      </c>
      <c r="D93" s="151">
        <v>261</v>
      </c>
      <c r="E93" s="152">
        <v>310</v>
      </c>
      <c r="F93" s="153">
        <v>571</v>
      </c>
      <c r="G93" s="151"/>
      <c r="H93" s="152"/>
      <c r="I93" s="154">
        <f t="shared" si="38"/>
        <v>0</v>
      </c>
      <c r="J93" s="151">
        <v>4</v>
      </c>
      <c r="K93" s="152">
        <v>3</v>
      </c>
      <c r="L93" s="154">
        <f t="shared" si="39"/>
        <v>7</v>
      </c>
      <c r="M93" s="151"/>
      <c r="N93" s="152"/>
      <c r="O93" s="154">
        <f t="shared" si="40"/>
        <v>0</v>
      </c>
      <c r="P93" s="151">
        <v>4</v>
      </c>
      <c r="Q93" s="152">
        <v>6</v>
      </c>
      <c r="R93" s="154">
        <f t="shared" si="41"/>
        <v>10</v>
      </c>
      <c r="S93" s="151">
        <v>1</v>
      </c>
      <c r="T93" s="152"/>
      <c r="U93" s="154">
        <f t="shared" si="42"/>
        <v>1</v>
      </c>
      <c r="V93" s="76"/>
      <c r="W93" s="77">
        <v>4</v>
      </c>
      <c r="X93" s="154">
        <f t="shared" si="43"/>
        <v>4</v>
      </c>
      <c r="Y93" s="151">
        <f t="shared" si="47"/>
        <v>262</v>
      </c>
      <c r="Z93" s="152">
        <f t="shared" si="48"/>
        <v>311</v>
      </c>
      <c r="AA93" s="153">
        <f t="shared" si="49"/>
        <v>573</v>
      </c>
      <c r="AB93" s="275">
        <f t="shared" si="46"/>
        <v>2</v>
      </c>
      <c r="AC93" s="402">
        <v>262</v>
      </c>
      <c r="AD93" s="402">
        <v>311</v>
      </c>
      <c r="AE93" s="403">
        <v>573</v>
      </c>
      <c r="AF93" s="373">
        <f t="shared" si="44"/>
        <v>0</v>
      </c>
      <c r="AG93" s="374">
        <f t="shared" si="36"/>
        <v>0</v>
      </c>
      <c r="AH93" s="374">
        <f t="shared" si="37"/>
        <v>0</v>
      </c>
      <c r="AJ93" s="99"/>
      <c r="AK93" s="100"/>
      <c r="AL93" s="100"/>
      <c r="AM93" s="100"/>
      <c r="AN93" s="100"/>
      <c r="AO93" s="100"/>
      <c r="AP93" s="100"/>
      <c r="AQ93" s="243"/>
      <c r="BA93" s="101"/>
      <c r="BD93" s="423">
        <f t="shared" si="50"/>
        <v>1</v>
      </c>
      <c r="BE93" s="423">
        <f t="shared" si="51"/>
        <v>1</v>
      </c>
      <c r="BF93" s="423">
        <f t="shared" si="52"/>
        <v>2</v>
      </c>
    </row>
    <row r="94" spans="1:58" s="97" customFormat="1" ht="15" customHeight="1">
      <c r="A94" s="96"/>
      <c r="B94" s="1201"/>
      <c r="C94" s="161">
        <v>11</v>
      </c>
      <c r="D94" s="162">
        <v>51</v>
      </c>
      <c r="E94" s="163">
        <v>44</v>
      </c>
      <c r="F94" s="164">
        <v>95</v>
      </c>
      <c r="G94" s="162"/>
      <c r="H94" s="163"/>
      <c r="I94" s="165">
        <f t="shared" si="38"/>
        <v>0</v>
      </c>
      <c r="J94" s="162"/>
      <c r="K94" s="163">
        <v>1</v>
      </c>
      <c r="L94" s="165">
        <f t="shared" si="39"/>
        <v>1</v>
      </c>
      <c r="M94" s="162"/>
      <c r="N94" s="163"/>
      <c r="O94" s="165">
        <f t="shared" si="40"/>
        <v>0</v>
      </c>
      <c r="P94" s="162">
        <v>1</v>
      </c>
      <c r="Q94" s="163"/>
      <c r="R94" s="165">
        <f t="shared" si="41"/>
        <v>1</v>
      </c>
      <c r="S94" s="162"/>
      <c r="T94" s="163"/>
      <c r="U94" s="165">
        <f t="shared" si="42"/>
        <v>0</v>
      </c>
      <c r="V94" s="234"/>
      <c r="W94" s="235"/>
      <c r="X94" s="165">
        <f t="shared" si="43"/>
        <v>0</v>
      </c>
      <c r="Y94" s="162">
        <f t="shared" si="47"/>
        <v>50</v>
      </c>
      <c r="Z94" s="163">
        <f t="shared" si="48"/>
        <v>45</v>
      </c>
      <c r="AA94" s="164">
        <f t="shared" si="49"/>
        <v>95</v>
      </c>
      <c r="AB94" s="276">
        <f t="shared" si="46"/>
        <v>0</v>
      </c>
      <c r="AC94" s="404">
        <v>50</v>
      </c>
      <c r="AD94" s="404">
        <v>45</v>
      </c>
      <c r="AE94" s="405">
        <v>95</v>
      </c>
      <c r="AF94" s="375">
        <f t="shared" si="44"/>
        <v>0</v>
      </c>
      <c r="AG94" s="376">
        <f t="shared" si="36"/>
        <v>0</v>
      </c>
      <c r="AH94" s="376">
        <f t="shared" si="37"/>
        <v>0</v>
      </c>
      <c r="AJ94" s="99"/>
      <c r="AK94" s="100"/>
      <c r="AL94" s="100"/>
      <c r="AM94" s="100"/>
      <c r="AN94" s="100"/>
      <c r="AO94" s="100"/>
      <c r="AP94" s="100"/>
      <c r="AQ94" s="243"/>
      <c r="BA94" s="101"/>
      <c r="BD94" s="423">
        <f t="shared" si="50"/>
        <v>-1</v>
      </c>
      <c r="BE94" s="423">
        <f t="shared" si="51"/>
        <v>1</v>
      </c>
      <c r="BF94" s="423">
        <f t="shared" si="52"/>
        <v>0</v>
      </c>
    </row>
    <row r="95" spans="1:58" s="97" customFormat="1" ht="15" customHeight="1">
      <c r="A95" s="96"/>
      <c r="B95" s="1201"/>
      <c r="C95" s="128">
        <v>12</v>
      </c>
      <c r="D95" s="129">
        <v>21</v>
      </c>
      <c r="E95" s="130">
        <v>14</v>
      </c>
      <c r="F95" s="131">
        <v>35</v>
      </c>
      <c r="G95" s="129"/>
      <c r="H95" s="130"/>
      <c r="I95" s="132">
        <f t="shared" si="38"/>
        <v>0</v>
      </c>
      <c r="J95" s="129"/>
      <c r="K95" s="130"/>
      <c r="L95" s="132">
        <f t="shared" si="39"/>
        <v>0</v>
      </c>
      <c r="M95" s="129"/>
      <c r="N95" s="130"/>
      <c r="O95" s="132">
        <f t="shared" si="40"/>
        <v>0</v>
      </c>
      <c r="P95" s="129"/>
      <c r="Q95" s="130"/>
      <c r="R95" s="132">
        <f t="shared" si="41"/>
        <v>0</v>
      </c>
      <c r="S95" s="129"/>
      <c r="T95" s="130"/>
      <c r="U95" s="132">
        <f t="shared" si="42"/>
        <v>0</v>
      </c>
      <c r="V95" s="74">
        <v>-1</v>
      </c>
      <c r="W95" s="75"/>
      <c r="X95" s="132">
        <f t="shared" si="43"/>
        <v>-1</v>
      </c>
      <c r="Y95" s="129">
        <f t="shared" si="47"/>
        <v>20</v>
      </c>
      <c r="Z95" s="130">
        <f t="shared" si="48"/>
        <v>14</v>
      </c>
      <c r="AA95" s="131">
        <f t="shared" si="49"/>
        <v>34</v>
      </c>
      <c r="AB95" s="274">
        <f t="shared" si="46"/>
        <v>-1</v>
      </c>
      <c r="AC95" s="400">
        <v>20</v>
      </c>
      <c r="AD95" s="400">
        <v>14</v>
      </c>
      <c r="AE95" s="401">
        <v>34</v>
      </c>
      <c r="AF95" s="371">
        <f t="shared" si="44"/>
        <v>0</v>
      </c>
      <c r="AG95" s="372">
        <f t="shared" si="36"/>
        <v>0</v>
      </c>
      <c r="AH95" s="372">
        <f t="shared" si="37"/>
        <v>0</v>
      </c>
      <c r="AJ95" s="99"/>
      <c r="AK95" s="100"/>
      <c r="AL95" s="100"/>
      <c r="AM95" s="100"/>
      <c r="AN95" s="100"/>
      <c r="AO95" s="100"/>
      <c r="AP95" s="100"/>
      <c r="AQ95" s="243"/>
      <c r="BA95" s="101"/>
      <c r="BD95" s="423">
        <f t="shared" si="50"/>
        <v>-1</v>
      </c>
      <c r="BE95" s="423">
        <f t="shared" si="51"/>
        <v>0</v>
      </c>
      <c r="BF95" s="423">
        <f t="shared" si="52"/>
        <v>-1</v>
      </c>
    </row>
    <row r="96" spans="1:58" s="97" customFormat="1" ht="15" customHeight="1">
      <c r="A96" s="96"/>
      <c r="B96" s="1201"/>
      <c r="C96" s="128">
        <v>13</v>
      </c>
      <c r="D96" s="129">
        <v>8</v>
      </c>
      <c r="E96" s="130">
        <v>6</v>
      </c>
      <c r="F96" s="131">
        <v>14</v>
      </c>
      <c r="G96" s="129"/>
      <c r="H96" s="130"/>
      <c r="I96" s="132">
        <f t="shared" si="38"/>
        <v>0</v>
      </c>
      <c r="J96" s="129"/>
      <c r="K96" s="130"/>
      <c r="L96" s="132">
        <f t="shared" si="39"/>
        <v>0</v>
      </c>
      <c r="M96" s="129"/>
      <c r="N96" s="130"/>
      <c r="O96" s="132">
        <f t="shared" si="40"/>
        <v>0</v>
      </c>
      <c r="P96" s="129"/>
      <c r="Q96" s="130"/>
      <c r="R96" s="132">
        <f t="shared" si="41"/>
        <v>0</v>
      </c>
      <c r="S96" s="129"/>
      <c r="T96" s="130"/>
      <c r="U96" s="132">
        <f t="shared" si="42"/>
        <v>0</v>
      </c>
      <c r="V96" s="74">
        <v>1</v>
      </c>
      <c r="W96" s="75"/>
      <c r="X96" s="132">
        <f t="shared" si="43"/>
        <v>1</v>
      </c>
      <c r="Y96" s="129">
        <f t="shared" si="47"/>
        <v>9</v>
      </c>
      <c r="Z96" s="130">
        <f t="shared" si="48"/>
        <v>6</v>
      </c>
      <c r="AA96" s="131">
        <f t="shared" si="49"/>
        <v>15</v>
      </c>
      <c r="AB96" s="274">
        <f t="shared" si="46"/>
        <v>1</v>
      </c>
      <c r="AC96" s="400">
        <v>9</v>
      </c>
      <c r="AD96" s="400">
        <v>6</v>
      </c>
      <c r="AE96" s="401">
        <v>15</v>
      </c>
      <c r="AF96" s="371">
        <f t="shared" si="44"/>
        <v>0</v>
      </c>
      <c r="AG96" s="372">
        <f t="shared" si="36"/>
        <v>0</v>
      </c>
      <c r="AH96" s="372">
        <f t="shared" si="37"/>
        <v>0</v>
      </c>
      <c r="AJ96" s="99"/>
      <c r="AK96" s="100"/>
      <c r="AL96" s="100"/>
      <c r="AM96" s="100"/>
      <c r="AN96" s="100"/>
      <c r="AO96" s="100"/>
      <c r="AP96" s="100"/>
      <c r="AQ96" s="243"/>
      <c r="BA96" s="101"/>
      <c r="BD96" s="423">
        <f t="shared" si="50"/>
        <v>1</v>
      </c>
      <c r="BE96" s="423">
        <f t="shared" si="51"/>
        <v>0</v>
      </c>
      <c r="BF96" s="423">
        <f t="shared" si="52"/>
        <v>1</v>
      </c>
    </row>
    <row r="97" spans="1:58" s="97" customFormat="1" ht="15" customHeight="1">
      <c r="A97" s="96"/>
      <c r="B97" s="1201"/>
      <c r="C97" s="128">
        <v>14</v>
      </c>
      <c r="D97" s="129">
        <v>362</v>
      </c>
      <c r="E97" s="130">
        <v>403</v>
      </c>
      <c r="F97" s="131">
        <v>765</v>
      </c>
      <c r="G97" s="129"/>
      <c r="H97" s="130"/>
      <c r="I97" s="132">
        <f t="shared" si="38"/>
        <v>0</v>
      </c>
      <c r="J97" s="129">
        <v>6</v>
      </c>
      <c r="K97" s="130">
        <v>5</v>
      </c>
      <c r="L97" s="132">
        <f t="shared" si="39"/>
        <v>11</v>
      </c>
      <c r="M97" s="129"/>
      <c r="N97" s="130"/>
      <c r="O97" s="132">
        <f t="shared" si="40"/>
        <v>0</v>
      </c>
      <c r="P97" s="129">
        <v>6</v>
      </c>
      <c r="Q97" s="130">
        <v>2</v>
      </c>
      <c r="R97" s="132">
        <f t="shared" si="41"/>
        <v>8</v>
      </c>
      <c r="S97" s="129"/>
      <c r="T97" s="130"/>
      <c r="U97" s="132">
        <f t="shared" si="42"/>
        <v>0</v>
      </c>
      <c r="V97" s="74">
        <v>-2</v>
      </c>
      <c r="W97" s="75"/>
      <c r="X97" s="132">
        <f t="shared" si="43"/>
        <v>-2</v>
      </c>
      <c r="Y97" s="129">
        <f t="shared" si="47"/>
        <v>360</v>
      </c>
      <c r="Z97" s="130">
        <f t="shared" si="48"/>
        <v>406</v>
      </c>
      <c r="AA97" s="131">
        <f t="shared" si="49"/>
        <v>766</v>
      </c>
      <c r="AB97" s="274">
        <f t="shared" si="46"/>
        <v>1</v>
      </c>
      <c r="AC97" s="400">
        <v>360</v>
      </c>
      <c r="AD97" s="400">
        <v>406</v>
      </c>
      <c r="AE97" s="401">
        <v>766</v>
      </c>
      <c r="AF97" s="371">
        <f t="shared" si="44"/>
        <v>0</v>
      </c>
      <c r="AG97" s="372">
        <f t="shared" si="36"/>
        <v>0</v>
      </c>
      <c r="AH97" s="372">
        <f t="shared" si="37"/>
        <v>0</v>
      </c>
      <c r="AJ97" s="99"/>
      <c r="AK97" s="100"/>
      <c r="AL97" s="100"/>
      <c r="AM97" s="100"/>
      <c r="AN97" s="100"/>
      <c r="AO97" s="100"/>
      <c r="AP97" s="100"/>
      <c r="AQ97" s="243"/>
      <c r="BA97" s="101"/>
      <c r="BD97" s="423">
        <f t="shared" si="50"/>
        <v>-2</v>
      </c>
      <c r="BE97" s="423">
        <f t="shared" si="51"/>
        <v>3</v>
      </c>
      <c r="BF97" s="423">
        <f t="shared" si="52"/>
        <v>1</v>
      </c>
    </row>
    <row r="98" spans="1:58" s="97" customFormat="1" ht="15" customHeight="1">
      <c r="A98" s="96"/>
      <c r="B98" s="1201"/>
      <c r="C98" s="128">
        <v>15</v>
      </c>
      <c r="D98" s="129">
        <v>71</v>
      </c>
      <c r="E98" s="130">
        <v>75</v>
      </c>
      <c r="F98" s="131">
        <v>146</v>
      </c>
      <c r="G98" s="129"/>
      <c r="H98" s="130"/>
      <c r="I98" s="132">
        <f t="shared" si="38"/>
        <v>0</v>
      </c>
      <c r="J98" s="129">
        <v>2</v>
      </c>
      <c r="K98" s="130"/>
      <c r="L98" s="132">
        <f t="shared" si="39"/>
        <v>2</v>
      </c>
      <c r="M98" s="129"/>
      <c r="N98" s="130"/>
      <c r="O98" s="132">
        <f t="shared" si="40"/>
        <v>0</v>
      </c>
      <c r="P98" s="129">
        <v>2</v>
      </c>
      <c r="Q98" s="130">
        <v>1</v>
      </c>
      <c r="R98" s="132">
        <f t="shared" si="41"/>
        <v>3</v>
      </c>
      <c r="S98" s="129"/>
      <c r="T98" s="130"/>
      <c r="U98" s="132">
        <f t="shared" si="42"/>
        <v>0</v>
      </c>
      <c r="V98" s="74"/>
      <c r="W98" s="75"/>
      <c r="X98" s="132">
        <f t="shared" si="43"/>
        <v>0</v>
      </c>
      <c r="Y98" s="129">
        <f t="shared" si="47"/>
        <v>71</v>
      </c>
      <c r="Z98" s="130">
        <f t="shared" si="48"/>
        <v>74</v>
      </c>
      <c r="AA98" s="131">
        <f t="shared" si="49"/>
        <v>145</v>
      </c>
      <c r="AB98" s="274">
        <f t="shared" si="46"/>
        <v>-1</v>
      </c>
      <c r="AC98" s="400">
        <v>71</v>
      </c>
      <c r="AD98" s="400">
        <v>74</v>
      </c>
      <c r="AE98" s="401">
        <v>145</v>
      </c>
      <c r="AF98" s="371">
        <f t="shared" si="44"/>
        <v>0</v>
      </c>
      <c r="AG98" s="372">
        <f t="shared" si="36"/>
        <v>0</v>
      </c>
      <c r="AH98" s="372">
        <f t="shared" si="37"/>
        <v>0</v>
      </c>
      <c r="AJ98" s="99"/>
      <c r="AK98" s="100"/>
      <c r="AL98" s="100"/>
      <c r="AM98" s="100"/>
      <c r="AN98" s="100"/>
      <c r="AO98" s="100"/>
      <c r="AP98" s="100"/>
      <c r="AQ98" s="243"/>
      <c r="BA98" s="101"/>
      <c r="BD98" s="423">
        <f t="shared" si="50"/>
        <v>0</v>
      </c>
      <c r="BE98" s="423">
        <f t="shared" si="51"/>
        <v>-1</v>
      </c>
      <c r="BF98" s="423">
        <f t="shared" si="52"/>
        <v>-1</v>
      </c>
    </row>
    <row r="99" spans="1:58" s="97" customFormat="1" ht="15" customHeight="1">
      <c r="A99" s="96"/>
      <c r="B99" s="1201"/>
      <c r="C99" s="128">
        <v>16</v>
      </c>
      <c r="D99" s="129">
        <v>920</v>
      </c>
      <c r="E99" s="130">
        <v>984</v>
      </c>
      <c r="F99" s="131">
        <v>1904</v>
      </c>
      <c r="G99" s="129"/>
      <c r="H99" s="130"/>
      <c r="I99" s="132">
        <f t="shared" si="38"/>
        <v>0</v>
      </c>
      <c r="J99" s="129">
        <v>11</v>
      </c>
      <c r="K99" s="130">
        <v>11</v>
      </c>
      <c r="L99" s="132">
        <f t="shared" si="39"/>
        <v>22</v>
      </c>
      <c r="M99" s="129"/>
      <c r="N99" s="130"/>
      <c r="O99" s="132">
        <f t="shared" si="40"/>
        <v>0</v>
      </c>
      <c r="P99" s="129">
        <v>7</v>
      </c>
      <c r="Q99" s="130">
        <v>10</v>
      </c>
      <c r="R99" s="132">
        <f t="shared" si="41"/>
        <v>17</v>
      </c>
      <c r="S99" s="129">
        <v>1</v>
      </c>
      <c r="T99" s="130"/>
      <c r="U99" s="132">
        <f t="shared" si="42"/>
        <v>1</v>
      </c>
      <c r="V99" s="74"/>
      <c r="W99" s="75">
        <v>-1</v>
      </c>
      <c r="X99" s="132">
        <f t="shared" si="43"/>
        <v>-1</v>
      </c>
      <c r="Y99" s="129">
        <f t="shared" si="47"/>
        <v>925</v>
      </c>
      <c r="Z99" s="130">
        <f t="shared" si="48"/>
        <v>984</v>
      </c>
      <c r="AA99" s="131">
        <f t="shared" si="49"/>
        <v>1909</v>
      </c>
      <c r="AB99" s="274">
        <f t="shared" si="46"/>
        <v>5</v>
      </c>
      <c r="AC99" s="400">
        <v>925</v>
      </c>
      <c r="AD99" s="400">
        <v>984</v>
      </c>
      <c r="AE99" s="401">
        <v>1909</v>
      </c>
      <c r="AF99" s="371">
        <f t="shared" si="44"/>
        <v>0</v>
      </c>
      <c r="AG99" s="372">
        <f t="shared" si="36"/>
        <v>0</v>
      </c>
      <c r="AH99" s="372">
        <f t="shared" si="37"/>
        <v>0</v>
      </c>
      <c r="AJ99" s="99"/>
      <c r="AK99" s="100"/>
      <c r="AL99" s="100"/>
      <c r="AM99" s="100"/>
      <c r="AN99" s="100"/>
      <c r="AO99" s="100"/>
      <c r="AP99" s="100"/>
      <c r="AQ99" s="243"/>
      <c r="BA99" s="101"/>
      <c r="BD99" s="423">
        <f t="shared" si="50"/>
        <v>5</v>
      </c>
      <c r="BE99" s="423">
        <f t="shared" si="51"/>
        <v>0</v>
      </c>
      <c r="BF99" s="423">
        <f t="shared" si="52"/>
        <v>5</v>
      </c>
    </row>
    <row r="100" spans="1:58" s="97" customFormat="1" ht="15" customHeight="1">
      <c r="A100" s="96"/>
      <c r="B100" s="1201"/>
      <c r="C100" s="128">
        <v>17</v>
      </c>
      <c r="D100" s="129">
        <v>959</v>
      </c>
      <c r="E100" s="130">
        <v>996</v>
      </c>
      <c r="F100" s="131">
        <v>1955</v>
      </c>
      <c r="G100" s="129"/>
      <c r="H100" s="130"/>
      <c r="I100" s="132">
        <f t="shared" si="38"/>
        <v>0</v>
      </c>
      <c r="J100" s="129">
        <v>11</v>
      </c>
      <c r="K100" s="130">
        <v>12</v>
      </c>
      <c r="L100" s="132">
        <f t="shared" si="39"/>
        <v>23</v>
      </c>
      <c r="M100" s="129"/>
      <c r="N100" s="130"/>
      <c r="O100" s="132">
        <f t="shared" si="40"/>
        <v>0</v>
      </c>
      <c r="P100" s="129">
        <v>10</v>
      </c>
      <c r="Q100" s="130">
        <v>9</v>
      </c>
      <c r="R100" s="132">
        <f t="shared" si="41"/>
        <v>19</v>
      </c>
      <c r="S100" s="129">
        <v>2</v>
      </c>
      <c r="T100" s="130">
        <v>1</v>
      </c>
      <c r="U100" s="132">
        <f t="shared" si="42"/>
        <v>3</v>
      </c>
      <c r="V100" s="74">
        <v>1</v>
      </c>
      <c r="W100" s="75">
        <v>2</v>
      </c>
      <c r="X100" s="132">
        <f t="shared" si="43"/>
        <v>3</v>
      </c>
      <c r="Y100" s="129">
        <f t="shared" si="47"/>
        <v>963</v>
      </c>
      <c r="Z100" s="130">
        <f t="shared" si="48"/>
        <v>1002</v>
      </c>
      <c r="AA100" s="131">
        <f t="shared" si="49"/>
        <v>1965</v>
      </c>
      <c r="AB100" s="274">
        <f t="shared" si="46"/>
        <v>10</v>
      </c>
      <c r="AC100" s="400">
        <v>963</v>
      </c>
      <c r="AD100" s="400">
        <v>1002</v>
      </c>
      <c r="AE100" s="401">
        <v>1965</v>
      </c>
      <c r="AF100" s="371">
        <f t="shared" si="44"/>
        <v>0</v>
      </c>
      <c r="AG100" s="372">
        <f t="shared" si="36"/>
        <v>0</v>
      </c>
      <c r="AH100" s="372">
        <f t="shared" si="37"/>
        <v>0</v>
      </c>
      <c r="AJ100" s="99"/>
      <c r="AK100" s="100"/>
      <c r="AL100" s="100"/>
      <c r="AM100" s="100"/>
      <c r="AN100" s="100"/>
      <c r="AO100" s="100"/>
      <c r="AP100" s="100"/>
      <c r="AQ100" s="243"/>
      <c r="BA100" s="101"/>
      <c r="BD100" s="423">
        <f t="shared" si="50"/>
        <v>4</v>
      </c>
      <c r="BE100" s="423">
        <f t="shared" si="51"/>
        <v>6</v>
      </c>
      <c r="BF100" s="423">
        <f t="shared" si="52"/>
        <v>10</v>
      </c>
    </row>
    <row r="101" spans="1:58" s="97" customFormat="1" ht="15" customHeight="1">
      <c r="A101" s="96"/>
      <c r="B101" s="1201"/>
      <c r="C101" s="128">
        <v>18</v>
      </c>
      <c r="D101" s="129">
        <v>80</v>
      </c>
      <c r="E101" s="130">
        <v>83</v>
      </c>
      <c r="F101" s="131">
        <v>163</v>
      </c>
      <c r="G101" s="129"/>
      <c r="H101" s="130"/>
      <c r="I101" s="132">
        <f t="shared" si="38"/>
        <v>0</v>
      </c>
      <c r="J101" s="129"/>
      <c r="K101" s="130">
        <v>2</v>
      </c>
      <c r="L101" s="132">
        <f t="shared" si="39"/>
        <v>2</v>
      </c>
      <c r="M101" s="129"/>
      <c r="N101" s="130"/>
      <c r="O101" s="132">
        <f t="shared" si="40"/>
        <v>0</v>
      </c>
      <c r="P101" s="129"/>
      <c r="Q101" s="130"/>
      <c r="R101" s="132">
        <f t="shared" si="41"/>
        <v>0</v>
      </c>
      <c r="S101" s="129"/>
      <c r="T101" s="130"/>
      <c r="U101" s="132">
        <f t="shared" si="42"/>
        <v>0</v>
      </c>
      <c r="V101" s="74"/>
      <c r="W101" s="75"/>
      <c r="X101" s="132">
        <f t="shared" si="43"/>
        <v>0</v>
      </c>
      <c r="Y101" s="129">
        <f t="shared" si="47"/>
        <v>80</v>
      </c>
      <c r="Z101" s="130">
        <f t="shared" si="48"/>
        <v>85</v>
      </c>
      <c r="AA101" s="131">
        <f t="shared" si="49"/>
        <v>165</v>
      </c>
      <c r="AB101" s="274">
        <f t="shared" si="46"/>
        <v>2</v>
      </c>
      <c r="AC101" s="400">
        <v>80</v>
      </c>
      <c r="AD101" s="400">
        <v>85</v>
      </c>
      <c r="AE101" s="401">
        <v>165</v>
      </c>
      <c r="AF101" s="371">
        <f t="shared" si="44"/>
        <v>0</v>
      </c>
      <c r="AG101" s="372">
        <f t="shared" si="36"/>
        <v>0</v>
      </c>
      <c r="AH101" s="372">
        <f t="shared" si="37"/>
        <v>0</v>
      </c>
      <c r="AJ101" s="99"/>
      <c r="AK101" s="100"/>
      <c r="AL101" s="100"/>
      <c r="AM101" s="100"/>
      <c r="AN101" s="100"/>
      <c r="AO101" s="100"/>
      <c r="AP101" s="100"/>
      <c r="AQ101" s="243"/>
      <c r="BA101" s="101"/>
      <c r="BD101" s="423">
        <f t="shared" si="50"/>
        <v>0</v>
      </c>
      <c r="BE101" s="423">
        <f t="shared" si="51"/>
        <v>2</v>
      </c>
      <c r="BF101" s="423">
        <f t="shared" si="52"/>
        <v>2</v>
      </c>
    </row>
    <row r="102" spans="1:58" s="97" customFormat="1" ht="15" customHeight="1">
      <c r="A102" s="96"/>
      <c r="B102" s="1202"/>
      <c r="C102" s="169" t="s">
        <v>244</v>
      </c>
      <c r="D102" s="170">
        <v>10224</v>
      </c>
      <c r="E102" s="171">
        <v>10987</v>
      </c>
      <c r="F102" s="172">
        <v>21211</v>
      </c>
      <c r="G102" s="170">
        <f aca="true" t="shared" si="53" ref="G102:W102">SUM(G84:G101)</f>
        <v>0</v>
      </c>
      <c r="H102" s="171">
        <f t="shared" si="53"/>
        <v>0</v>
      </c>
      <c r="I102" s="172">
        <f t="shared" si="38"/>
        <v>0</v>
      </c>
      <c r="J102" s="170">
        <f t="shared" si="53"/>
        <v>119</v>
      </c>
      <c r="K102" s="171">
        <f t="shared" si="53"/>
        <v>119</v>
      </c>
      <c r="L102" s="172">
        <f t="shared" si="39"/>
        <v>238</v>
      </c>
      <c r="M102" s="170">
        <f>SUM(M84:M101)</f>
        <v>0</v>
      </c>
      <c r="N102" s="171">
        <f>SUM(N84:N101)</f>
        <v>0</v>
      </c>
      <c r="O102" s="172">
        <f t="shared" si="40"/>
        <v>0</v>
      </c>
      <c r="P102" s="170">
        <f t="shared" si="53"/>
        <v>121</v>
      </c>
      <c r="Q102" s="171">
        <f t="shared" si="53"/>
        <v>119</v>
      </c>
      <c r="R102" s="172">
        <f t="shared" si="41"/>
        <v>240</v>
      </c>
      <c r="S102" s="170">
        <f t="shared" si="53"/>
        <v>6</v>
      </c>
      <c r="T102" s="171">
        <f t="shared" si="53"/>
        <v>2</v>
      </c>
      <c r="U102" s="172">
        <f t="shared" si="42"/>
        <v>8</v>
      </c>
      <c r="V102" s="60">
        <f t="shared" si="53"/>
        <v>0</v>
      </c>
      <c r="W102" s="61">
        <f t="shared" si="53"/>
        <v>0</v>
      </c>
      <c r="X102" s="172">
        <f t="shared" si="43"/>
        <v>0</v>
      </c>
      <c r="Y102" s="170">
        <f t="shared" si="47"/>
        <v>10228</v>
      </c>
      <c r="Z102" s="171">
        <f t="shared" si="48"/>
        <v>10989</v>
      </c>
      <c r="AA102" s="172">
        <f t="shared" si="49"/>
        <v>21217</v>
      </c>
      <c r="AB102" s="277">
        <f>SUM(AB84:AB101)</f>
        <v>6</v>
      </c>
      <c r="AC102" s="406">
        <v>10228</v>
      </c>
      <c r="AD102" s="406">
        <v>10989</v>
      </c>
      <c r="AE102" s="406">
        <v>21217</v>
      </c>
      <c r="AF102" s="377">
        <f t="shared" si="44"/>
        <v>0</v>
      </c>
      <c r="AG102" s="378">
        <f t="shared" si="36"/>
        <v>0</v>
      </c>
      <c r="AH102" s="378">
        <f t="shared" si="37"/>
        <v>0</v>
      </c>
      <c r="AJ102" s="99"/>
      <c r="AK102" s="100"/>
      <c r="AL102" s="100"/>
      <c r="AM102" s="100"/>
      <c r="AN102" s="100"/>
      <c r="AO102" s="100"/>
      <c r="AP102" s="100"/>
      <c r="AQ102" s="243"/>
      <c r="BA102" s="101"/>
      <c r="BD102" s="423">
        <f t="shared" si="50"/>
        <v>4</v>
      </c>
      <c r="BE102" s="423">
        <f t="shared" si="51"/>
        <v>2</v>
      </c>
      <c r="BF102" s="423">
        <f t="shared" si="52"/>
        <v>6</v>
      </c>
    </row>
    <row r="103" spans="1:58" s="97" customFormat="1" ht="15" customHeight="1">
      <c r="A103" s="96"/>
      <c r="B103" s="1200" t="s">
        <v>289</v>
      </c>
      <c r="C103" s="117">
        <v>1</v>
      </c>
      <c r="D103" s="118">
        <v>1410</v>
      </c>
      <c r="E103" s="119">
        <v>1510</v>
      </c>
      <c r="F103" s="120">
        <v>2920</v>
      </c>
      <c r="G103" s="118"/>
      <c r="H103" s="119"/>
      <c r="I103" s="121">
        <f t="shared" si="38"/>
        <v>0</v>
      </c>
      <c r="J103" s="118">
        <v>48</v>
      </c>
      <c r="K103" s="119">
        <v>39</v>
      </c>
      <c r="L103" s="121">
        <f t="shared" si="39"/>
        <v>87</v>
      </c>
      <c r="M103" s="118"/>
      <c r="N103" s="119"/>
      <c r="O103" s="121">
        <f t="shared" si="40"/>
        <v>0</v>
      </c>
      <c r="P103" s="118">
        <v>112</v>
      </c>
      <c r="Q103" s="119">
        <v>134</v>
      </c>
      <c r="R103" s="121">
        <f t="shared" si="41"/>
        <v>246</v>
      </c>
      <c r="S103" s="118">
        <v>0</v>
      </c>
      <c r="T103" s="119">
        <v>0</v>
      </c>
      <c r="U103" s="121">
        <f t="shared" si="42"/>
        <v>0</v>
      </c>
      <c r="V103" s="72">
        <v>-2</v>
      </c>
      <c r="W103" s="73">
        <v>-2</v>
      </c>
      <c r="X103" s="121">
        <f t="shared" si="43"/>
        <v>-4</v>
      </c>
      <c r="Y103" s="118">
        <f t="shared" si="47"/>
        <v>1344</v>
      </c>
      <c r="Z103" s="119">
        <f t="shared" si="48"/>
        <v>1413</v>
      </c>
      <c r="AA103" s="120">
        <f t="shared" si="49"/>
        <v>2757</v>
      </c>
      <c r="AB103" s="273">
        <f aca="true" t="shared" si="54" ref="AB103:AB120">AA103-F103</f>
        <v>-163</v>
      </c>
      <c r="AC103" s="398">
        <v>1344</v>
      </c>
      <c r="AD103" s="398">
        <v>1413</v>
      </c>
      <c r="AE103" s="399">
        <v>2757</v>
      </c>
      <c r="AF103" s="369">
        <f t="shared" si="44"/>
        <v>0</v>
      </c>
      <c r="AG103" s="370">
        <f t="shared" si="36"/>
        <v>0</v>
      </c>
      <c r="AH103" s="370">
        <f t="shared" si="37"/>
        <v>0</v>
      </c>
      <c r="AJ103" s="99"/>
      <c r="AK103" s="100"/>
      <c r="AL103" s="100"/>
      <c r="AM103" s="100"/>
      <c r="AN103" s="100"/>
      <c r="AO103" s="100"/>
      <c r="AP103" s="100"/>
      <c r="AQ103" s="243"/>
      <c r="BA103" s="101"/>
      <c r="BD103" s="423">
        <f t="shared" si="50"/>
        <v>-66</v>
      </c>
      <c r="BE103" s="423">
        <f t="shared" si="51"/>
        <v>-97</v>
      </c>
      <c r="BF103" s="423">
        <f t="shared" si="52"/>
        <v>-163</v>
      </c>
    </row>
    <row r="104" spans="1:58" s="97" customFormat="1" ht="15" customHeight="1">
      <c r="A104" s="96"/>
      <c r="B104" s="1201"/>
      <c r="C104" s="128">
        <v>2</v>
      </c>
      <c r="D104" s="129">
        <v>1032</v>
      </c>
      <c r="E104" s="130">
        <v>1148</v>
      </c>
      <c r="F104" s="131">
        <v>2180</v>
      </c>
      <c r="G104" s="129"/>
      <c r="H104" s="130"/>
      <c r="I104" s="132">
        <f t="shared" si="38"/>
        <v>0</v>
      </c>
      <c r="J104" s="129">
        <v>17</v>
      </c>
      <c r="K104" s="130">
        <v>13</v>
      </c>
      <c r="L104" s="132">
        <f t="shared" si="39"/>
        <v>30</v>
      </c>
      <c r="M104" s="129"/>
      <c r="N104" s="130"/>
      <c r="O104" s="132">
        <f t="shared" si="40"/>
        <v>0</v>
      </c>
      <c r="P104" s="129">
        <v>23</v>
      </c>
      <c r="Q104" s="130">
        <v>10</v>
      </c>
      <c r="R104" s="132">
        <f t="shared" si="41"/>
        <v>33</v>
      </c>
      <c r="S104" s="129">
        <v>0</v>
      </c>
      <c r="T104" s="130">
        <v>1</v>
      </c>
      <c r="U104" s="132">
        <f t="shared" si="42"/>
        <v>1</v>
      </c>
      <c r="V104" s="74">
        <v>-7</v>
      </c>
      <c r="W104" s="75">
        <v>-11</v>
      </c>
      <c r="X104" s="132">
        <f t="shared" si="43"/>
        <v>-18</v>
      </c>
      <c r="Y104" s="129">
        <f t="shared" si="47"/>
        <v>1019</v>
      </c>
      <c r="Z104" s="130">
        <f t="shared" si="48"/>
        <v>1141</v>
      </c>
      <c r="AA104" s="131">
        <f t="shared" si="49"/>
        <v>2160</v>
      </c>
      <c r="AB104" s="274">
        <f t="shared" si="54"/>
        <v>-20</v>
      </c>
      <c r="AC104" s="400">
        <v>1019</v>
      </c>
      <c r="AD104" s="400">
        <v>1141</v>
      </c>
      <c r="AE104" s="401">
        <v>2160</v>
      </c>
      <c r="AF104" s="371">
        <f t="shared" si="44"/>
        <v>0</v>
      </c>
      <c r="AG104" s="372">
        <f t="shared" si="36"/>
        <v>0</v>
      </c>
      <c r="AH104" s="372">
        <f t="shared" si="37"/>
        <v>0</v>
      </c>
      <c r="AJ104" s="99"/>
      <c r="AK104" s="100"/>
      <c r="AL104" s="100"/>
      <c r="AM104" s="100"/>
      <c r="AN104" s="100"/>
      <c r="AO104" s="100"/>
      <c r="AP104" s="100"/>
      <c r="AQ104" s="243"/>
      <c r="BA104" s="101"/>
      <c r="BD104" s="423">
        <f t="shared" si="50"/>
        <v>-13</v>
      </c>
      <c r="BE104" s="423">
        <f t="shared" si="51"/>
        <v>-7</v>
      </c>
      <c r="BF104" s="423">
        <f t="shared" si="52"/>
        <v>-20</v>
      </c>
    </row>
    <row r="105" spans="1:58" s="97" customFormat="1" ht="15" customHeight="1">
      <c r="A105" s="96"/>
      <c r="B105" s="1201"/>
      <c r="C105" s="128">
        <v>3</v>
      </c>
      <c r="D105" s="129">
        <v>1191</v>
      </c>
      <c r="E105" s="130">
        <v>1289</v>
      </c>
      <c r="F105" s="131">
        <v>2480</v>
      </c>
      <c r="G105" s="129"/>
      <c r="H105" s="130"/>
      <c r="I105" s="132">
        <f t="shared" si="38"/>
        <v>0</v>
      </c>
      <c r="J105" s="129">
        <v>21</v>
      </c>
      <c r="K105" s="130">
        <v>16</v>
      </c>
      <c r="L105" s="132">
        <f t="shared" si="39"/>
        <v>37</v>
      </c>
      <c r="M105" s="129"/>
      <c r="N105" s="130"/>
      <c r="O105" s="132">
        <f t="shared" si="40"/>
        <v>0</v>
      </c>
      <c r="P105" s="129">
        <v>22</v>
      </c>
      <c r="Q105" s="130">
        <v>12</v>
      </c>
      <c r="R105" s="132">
        <f t="shared" si="41"/>
        <v>34</v>
      </c>
      <c r="S105" s="129">
        <v>0</v>
      </c>
      <c r="T105" s="130">
        <v>0</v>
      </c>
      <c r="U105" s="132">
        <f t="shared" si="42"/>
        <v>0</v>
      </c>
      <c r="V105" s="74">
        <v>5</v>
      </c>
      <c r="W105" s="75">
        <v>5</v>
      </c>
      <c r="X105" s="132">
        <f t="shared" si="43"/>
        <v>10</v>
      </c>
      <c r="Y105" s="129">
        <f t="shared" si="47"/>
        <v>1195</v>
      </c>
      <c r="Z105" s="130">
        <f t="shared" si="48"/>
        <v>1298</v>
      </c>
      <c r="AA105" s="131">
        <f t="shared" si="49"/>
        <v>2493</v>
      </c>
      <c r="AB105" s="274">
        <f t="shared" si="54"/>
        <v>13</v>
      </c>
      <c r="AC105" s="400">
        <v>1195</v>
      </c>
      <c r="AD105" s="400">
        <v>1298</v>
      </c>
      <c r="AE105" s="401">
        <v>2493</v>
      </c>
      <c r="AF105" s="371">
        <f t="shared" si="44"/>
        <v>0</v>
      </c>
      <c r="AG105" s="372">
        <f t="shared" si="36"/>
        <v>0</v>
      </c>
      <c r="AH105" s="372">
        <f t="shared" si="37"/>
        <v>0</v>
      </c>
      <c r="AJ105" s="99"/>
      <c r="AK105" s="100"/>
      <c r="AL105" s="100"/>
      <c r="AM105" s="100"/>
      <c r="AN105" s="100"/>
      <c r="AO105" s="100"/>
      <c r="AP105" s="100"/>
      <c r="AQ105" s="243"/>
      <c r="BA105" s="101"/>
      <c r="BD105" s="423">
        <f t="shared" si="50"/>
        <v>4</v>
      </c>
      <c r="BE105" s="423">
        <f t="shared" si="51"/>
        <v>9</v>
      </c>
      <c r="BF105" s="423">
        <f t="shared" si="52"/>
        <v>13</v>
      </c>
    </row>
    <row r="106" spans="1:58" s="97" customFormat="1" ht="15" customHeight="1">
      <c r="A106" s="96"/>
      <c r="B106" s="1201"/>
      <c r="C106" s="128">
        <v>4</v>
      </c>
      <c r="D106" s="129">
        <v>978</v>
      </c>
      <c r="E106" s="130">
        <v>947</v>
      </c>
      <c r="F106" s="131">
        <v>1925</v>
      </c>
      <c r="G106" s="129"/>
      <c r="H106" s="130"/>
      <c r="I106" s="132">
        <f t="shared" si="38"/>
        <v>0</v>
      </c>
      <c r="J106" s="129">
        <v>13</v>
      </c>
      <c r="K106" s="130">
        <v>11</v>
      </c>
      <c r="L106" s="132">
        <f t="shared" si="39"/>
        <v>24</v>
      </c>
      <c r="M106" s="129"/>
      <c r="N106" s="130"/>
      <c r="O106" s="132">
        <f t="shared" si="40"/>
        <v>0</v>
      </c>
      <c r="P106" s="129">
        <v>13</v>
      </c>
      <c r="Q106" s="130">
        <v>8</v>
      </c>
      <c r="R106" s="132">
        <f t="shared" si="41"/>
        <v>21</v>
      </c>
      <c r="S106" s="129">
        <v>0</v>
      </c>
      <c r="T106" s="130">
        <v>0</v>
      </c>
      <c r="U106" s="132">
        <f t="shared" si="42"/>
        <v>0</v>
      </c>
      <c r="V106" s="74">
        <v>1</v>
      </c>
      <c r="W106" s="75">
        <v>2</v>
      </c>
      <c r="X106" s="132">
        <f t="shared" si="43"/>
        <v>3</v>
      </c>
      <c r="Y106" s="129">
        <f t="shared" si="47"/>
        <v>979</v>
      </c>
      <c r="Z106" s="130">
        <f t="shared" si="48"/>
        <v>952</v>
      </c>
      <c r="AA106" s="131">
        <f t="shared" si="49"/>
        <v>1931</v>
      </c>
      <c r="AB106" s="274">
        <f t="shared" si="54"/>
        <v>6</v>
      </c>
      <c r="AC106" s="400">
        <v>979</v>
      </c>
      <c r="AD106" s="400">
        <v>952</v>
      </c>
      <c r="AE106" s="401">
        <v>1931</v>
      </c>
      <c r="AF106" s="371">
        <f t="shared" si="44"/>
        <v>0</v>
      </c>
      <c r="AG106" s="372">
        <f t="shared" si="36"/>
        <v>0</v>
      </c>
      <c r="AH106" s="372">
        <f t="shared" si="37"/>
        <v>0</v>
      </c>
      <c r="AJ106" s="99"/>
      <c r="AK106" s="100"/>
      <c r="AL106" s="100"/>
      <c r="AM106" s="100"/>
      <c r="AN106" s="100"/>
      <c r="AO106" s="100"/>
      <c r="AP106" s="100"/>
      <c r="AQ106" s="243"/>
      <c r="BA106" s="101"/>
      <c r="BD106" s="423">
        <f t="shared" si="50"/>
        <v>1</v>
      </c>
      <c r="BE106" s="423">
        <f t="shared" si="51"/>
        <v>5</v>
      </c>
      <c r="BF106" s="423">
        <f t="shared" si="52"/>
        <v>6</v>
      </c>
    </row>
    <row r="107" spans="1:58" s="97" customFormat="1" ht="15" customHeight="1">
      <c r="A107" s="96"/>
      <c r="B107" s="1201"/>
      <c r="C107" s="128">
        <v>5</v>
      </c>
      <c r="D107" s="129">
        <v>861</v>
      </c>
      <c r="E107" s="130">
        <v>946</v>
      </c>
      <c r="F107" s="131">
        <v>1807</v>
      </c>
      <c r="G107" s="129"/>
      <c r="H107" s="130"/>
      <c r="I107" s="132">
        <f t="shared" si="38"/>
        <v>0</v>
      </c>
      <c r="J107" s="129">
        <v>7</v>
      </c>
      <c r="K107" s="130">
        <v>7</v>
      </c>
      <c r="L107" s="132">
        <f t="shared" si="39"/>
        <v>14</v>
      </c>
      <c r="M107" s="129"/>
      <c r="N107" s="130"/>
      <c r="O107" s="132">
        <f t="shared" si="40"/>
        <v>0</v>
      </c>
      <c r="P107" s="129">
        <v>7</v>
      </c>
      <c r="Q107" s="130">
        <v>10</v>
      </c>
      <c r="R107" s="132">
        <f t="shared" si="41"/>
        <v>17</v>
      </c>
      <c r="S107" s="129">
        <v>0</v>
      </c>
      <c r="T107" s="130">
        <v>0</v>
      </c>
      <c r="U107" s="132">
        <f t="shared" si="42"/>
        <v>0</v>
      </c>
      <c r="V107" s="74">
        <v>3</v>
      </c>
      <c r="W107" s="75">
        <v>3</v>
      </c>
      <c r="X107" s="132">
        <f t="shared" si="43"/>
        <v>6</v>
      </c>
      <c r="Y107" s="129">
        <f t="shared" si="47"/>
        <v>864</v>
      </c>
      <c r="Z107" s="130">
        <f t="shared" si="48"/>
        <v>946</v>
      </c>
      <c r="AA107" s="131">
        <f t="shared" si="49"/>
        <v>1810</v>
      </c>
      <c r="AB107" s="274">
        <f t="shared" si="54"/>
        <v>3</v>
      </c>
      <c r="AC107" s="400">
        <v>864</v>
      </c>
      <c r="AD107" s="400">
        <v>946</v>
      </c>
      <c r="AE107" s="401">
        <v>1810</v>
      </c>
      <c r="AF107" s="371">
        <f t="shared" si="44"/>
        <v>0</v>
      </c>
      <c r="AG107" s="372">
        <f t="shared" si="36"/>
        <v>0</v>
      </c>
      <c r="AH107" s="372">
        <f t="shared" si="37"/>
        <v>0</v>
      </c>
      <c r="AJ107" s="99"/>
      <c r="AK107" s="100"/>
      <c r="AL107" s="100"/>
      <c r="AM107" s="100"/>
      <c r="AN107" s="100"/>
      <c r="AO107" s="100"/>
      <c r="AP107" s="100"/>
      <c r="AQ107" s="243"/>
      <c r="BA107" s="101"/>
      <c r="BD107" s="423">
        <f t="shared" si="50"/>
        <v>3</v>
      </c>
      <c r="BE107" s="423">
        <f t="shared" si="51"/>
        <v>0</v>
      </c>
      <c r="BF107" s="423">
        <f t="shared" si="52"/>
        <v>3</v>
      </c>
    </row>
    <row r="108" spans="1:58" s="97" customFormat="1" ht="15" customHeight="1">
      <c r="A108" s="96"/>
      <c r="B108" s="1201"/>
      <c r="C108" s="128">
        <v>6</v>
      </c>
      <c r="D108" s="129">
        <v>894</v>
      </c>
      <c r="E108" s="130">
        <v>939</v>
      </c>
      <c r="F108" s="131">
        <v>1833</v>
      </c>
      <c r="G108" s="129"/>
      <c r="H108" s="130"/>
      <c r="I108" s="132">
        <f t="shared" si="38"/>
        <v>0</v>
      </c>
      <c r="J108" s="129">
        <v>13</v>
      </c>
      <c r="K108" s="130">
        <v>13</v>
      </c>
      <c r="L108" s="132">
        <f t="shared" si="39"/>
        <v>26</v>
      </c>
      <c r="M108" s="129"/>
      <c r="N108" s="130"/>
      <c r="O108" s="132">
        <f t="shared" si="40"/>
        <v>0</v>
      </c>
      <c r="P108" s="129">
        <v>15</v>
      </c>
      <c r="Q108" s="130">
        <v>14</v>
      </c>
      <c r="R108" s="132">
        <f t="shared" si="41"/>
        <v>29</v>
      </c>
      <c r="S108" s="129">
        <v>0</v>
      </c>
      <c r="T108" s="130">
        <v>0</v>
      </c>
      <c r="U108" s="132">
        <f t="shared" si="42"/>
        <v>0</v>
      </c>
      <c r="V108" s="74">
        <v>-1</v>
      </c>
      <c r="W108" s="75">
        <v>-1</v>
      </c>
      <c r="X108" s="132">
        <f t="shared" si="43"/>
        <v>-2</v>
      </c>
      <c r="Y108" s="129">
        <f t="shared" si="47"/>
        <v>891</v>
      </c>
      <c r="Z108" s="130">
        <f t="shared" si="48"/>
        <v>937</v>
      </c>
      <c r="AA108" s="131">
        <f t="shared" si="49"/>
        <v>1828</v>
      </c>
      <c r="AB108" s="274">
        <f t="shared" si="54"/>
        <v>-5</v>
      </c>
      <c r="AC108" s="400">
        <v>891</v>
      </c>
      <c r="AD108" s="400">
        <v>937</v>
      </c>
      <c r="AE108" s="401">
        <v>1828</v>
      </c>
      <c r="AF108" s="371">
        <f t="shared" si="44"/>
        <v>0</v>
      </c>
      <c r="AG108" s="372">
        <f t="shared" si="36"/>
        <v>0</v>
      </c>
      <c r="AH108" s="372">
        <f t="shared" si="37"/>
        <v>0</v>
      </c>
      <c r="AJ108" s="99"/>
      <c r="AK108" s="100"/>
      <c r="AL108" s="100"/>
      <c r="AM108" s="100"/>
      <c r="AN108" s="100"/>
      <c r="AO108" s="100"/>
      <c r="AP108" s="100"/>
      <c r="AQ108" s="243"/>
      <c r="BA108" s="101"/>
      <c r="BD108" s="423">
        <f t="shared" si="50"/>
        <v>-3</v>
      </c>
      <c r="BE108" s="423">
        <f t="shared" si="51"/>
        <v>-2</v>
      </c>
      <c r="BF108" s="423">
        <f t="shared" si="52"/>
        <v>-5</v>
      </c>
    </row>
    <row r="109" spans="1:58" s="97" customFormat="1" ht="15" customHeight="1">
      <c r="A109" s="96"/>
      <c r="B109" s="1201"/>
      <c r="C109" s="128">
        <v>7</v>
      </c>
      <c r="D109" s="129">
        <v>166</v>
      </c>
      <c r="E109" s="130">
        <v>176</v>
      </c>
      <c r="F109" s="131">
        <v>342</v>
      </c>
      <c r="G109" s="129"/>
      <c r="H109" s="130"/>
      <c r="I109" s="132">
        <f t="shared" si="38"/>
        <v>0</v>
      </c>
      <c r="J109" s="129">
        <v>2</v>
      </c>
      <c r="K109" s="130">
        <v>5</v>
      </c>
      <c r="L109" s="132">
        <f t="shared" si="39"/>
        <v>7</v>
      </c>
      <c r="M109" s="129"/>
      <c r="N109" s="130"/>
      <c r="O109" s="132">
        <f t="shared" si="40"/>
        <v>0</v>
      </c>
      <c r="P109" s="129">
        <v>3</v>
      </c>
      <c r="Q109" s="130">
        <v>3</v>
      </c>
      <c r="R109" s="132">
        <f t="shared" si="41"/>
        <v>6</v>
      </c>
      <c r="S109" s="129">
        <v>1</v>
      </c>
      <c r="T109" s="130">
        <v>0</v>
      </c>
      <c r="U109" s="132">
        <f t="shared" si="42"/>
        <v>1</v>
      </c>
      <c r="V109" s="74">
        <v>0</v>
      </c>
      <c r="W109" s="75">
        <v>1</v>
      </c>
      <c r="X109" s="132">
        <f t="shared" si="43"/>
        <v>1</v>
      </c>
      <c r="Y109" s="129">
        <f t="shared" si="47"/>
        <v>166</v>
      </c>
      <c r="Z109" s="130">
        <f t="shared" si="48"/>
        <v>179</v>
      </c>
      <c r="AA109" s="131">
        <f t="shared" si="49"/>
        <v>345</v>
      </c>
      <c r="AB109" s="274">
        <f t="shared" si="54"/>
        <v>3</v>
      </c>
      <c r="AC109" s="400">
        <v>166</v>
      </c>
      <c r="AD109" s="400">
        <v>179</v>
      </c>
      <c r="AE109" s="401">
        <v>345</v>
      </c>
      <c r="AF109" s="371">
        <f t="shared" si="44"/>
        <v>0</v>
      </c>
      <c r="AG109" s="372">
        <f t="shared" si="36"/>
        <v>0</v>
      </c>
      <c r="AH109" s="372">
        <f t="shared" si="37"/>
        <v>0</v>
      </c>
      <c r="AJ109" s="99"/>
      <c r="AK109" s="100"/>
      <c r="AL109" s="100"/>
      <c r="AM109" s="100"/>
      <c r="AN109" s="100"/>
      <c r="AO109" s="100"/>
      <c r="AP109" s="100"/>
      <c r="AQ109" s="243"/>
      <c r="BA109" s="101"/>
      <c r="BD109" s="423">
        <f t="shared" si="50"/>
        <v>0</v>
      </c>
      <c r="BE109" s="423">
        <f t="shared" si="51"/>
        <v>3</v>
      </c>
      <c r="BF109" s="423">
        <f t="shared" si="52"/>
        <v>3</v>
      </c>
    </row>
    <row r="110" spans="1:58" s="97" customFormat="1" ht="15" customHeight="1">
      <c r="A110" s="96"/>
      <c r="B110" s="1201"/>
      <c r="C110" s="128">
        <v>8</v>
      </c>
      <c r="D110" s="129">
        <v>42</v>
      </c>
      <c r="E110" s="130">
        <v>36</v>
      </c>
      <c r="F110" s="131">
        <v>78</v>
      </c>
      <c r="G110" s="129"/>
      <c r="H110" s="130"/>
      <c r="I110" s="132">
        <f t="shared" si="38"/>
        <v>0</v>
      </c>
      <c r="J110" s="129">
        <v>0</v>
      </c>
      <c r="K110" s="130">
        <v>0</v>
      </c>
      <c r="L110" s="132">
        <f t="shared" si="39"/>
        <v>0</v>
      </c>
      <c r="M110" s="129"/>
      <c r="N110" s="130"/>
      <c r="O110" s="132">
        <f t="shared" si="40"/>
        <v>0</v>
      </c>
      <c r="P110" s="129">
        <v>0</v>
      </c>
      <c r="Q110" s="130">
        <v>0</v>
      </c>
      <c r="R110" s="132">
        <f t="shared" si="41"/>
        <v>0</v>
      </c>
      <c r="S110" s="129">
        <v>0</v>
      </c>
      <c r="T110" s="130">
        <v>0</v>
      </c>
      <c r="U110" s="132">
        <f t="shared" si="42"/>
        <v>0</v>
      </c>
      <c r="V110" s="74">
        <v>0</v>
      </c>
      <c r="W110" s="75">
        <v>0</v>
      </c>
      <c r="X110" s="132">
        <f t="shared" si="43"/>
        <v>0</v>
      </c>
      <c r="Y110" s="129">
        <f t="shared" si="47"/>
        <v>42</v>
      </c>
      <c r="Z110" s="130">
        <f t="shared" si="48"/>
        <v>36</v>
      </c>
      <c r="AA110" s="131">
        <f t="shared" si="49"/>
        <v>78</v>
      </c>
      <c r="AB110" s="274">
        <f t="shared" si="54"/>
        <v>0</v>
      </c>
      <c r="AC110" s="400">
        <v>42</v>
      </c>
      <c r="AD110" s="400">
        <v>36</v>
      </c>
      <c r="AE110" s="401">
        <v>78</v>
      </c>
      <c r="AF110" s="371">
        <f t="shared" si="44"/>
        <v>0</v>
      </c>
      <c r="AG110" s="372">
        <f t="shared" si="36"/>
        <v>0</v>
      </c>
      <c r="AH110" s="372">
        <f t="shared" si="37"/>
        <v>0</v>
      </c>
      <c r="AJ110" s="99"/>
      <c r="AK110" s="100"/>
      <c r="AL110" s="100"/>
      <c r="AM110" s="100"/>
      <c r="AN110" s="100"/>
      <c r="AO110" s="100"/>
      <c r="AP110" s="100"/>
      <c r="AQ110" s="243"/>
      <c r="BA110" s="101"/>
      <c r="BD110" s="423">
        <f t="shared" si="50"/>
        <v>0</v>
      </c>
      <c r="BE110" s="423">
        <f t="shared" si="51"/>
        <v>0</v>
      </c>
      <c r="BF110" s="423">
        <f t="shared" si="52"/>
        <v>0</v>
      </c>
    </row>
    <row r="111" spans="1:58" s="97" customFormat="1" ht="15" customHeight="1">
      <c r="A111" s="96"/>
      <c r="B111" s="1201"/>
      <c r="C111" s="128">
        <v>9</v>
      </c>
      <c r="D111" s="129">
        <v>987</v>
      </c>
      <c r="E111" s="130">
        <v>1080</v>
      </c>
      <c r="F111" s="131">
        <v>2067</v>
      </c>
      <c r="G111" s="129"/>
      <c r="H111" s="130"/>
      <c r="I111" s="132">
        <f t="shared" si="38"/>
        <v>0</v>
      </c>
      <c r="J111" s="129">
        <v>19</v>
      </c>
      <c r="K111" s="130">
        <v>11</v>
      </c>
      <c r="L111" s="132">
        <f t="shared" si="39"/>
        <v>30</v>
      </c>
      <c r="M111" s="129"/>
      <c r="N111" s="130"/>
      <c r="O111" s="132">
        <f t="shared" si="40"/>
        <v>0</v>
      </c>
      <c r="P111" s="129">
        <v>19</v>
      </c>
      <c r="Q111" s="130">
        <v>21</v>
      </c>
      <c r="R111" s="132">
        <f t="shared" si="41"/>
        <v>40</v>
      </c>
      <c r="S111" s="129">
        <v>0</v>
      </c>
      <c r="T111" s="130">
        <v>0</v>
      </c>
      <c r="U111" s="132">
        <f t="shared" si="42"/>
        <v>0</v>
      </c>
      <c r="V111" s="74">
        <v>-3</v>
      </c>
      <c r="W111" s="75">
        <v>1</v>
      </c>
      <c r="X111" s="132">
        <f t="shared" si="43"/>
        <v>-2</v>
      </c>
      <c r="Y111" s="129">
        <f t="shared" si="47"/>
        <v>984</v>
      </c>
      <c r="Z111" s="130">
        <f t="shared" si="48"/>
        <v>1071</v>
      </c>
      <c r="AA111" s="131">
        <f t="shared" si="49"/>
        <v>2055</v>
      </c>
      <c r="AB111" s="274">
        <f t="shared" si="54"/>
        <v>-12</v>
      </c>
      <c r="AC111" s="400">
        <v>984</v>
      </c>
      <c r="AD111" s="400">
        <v>1071</v>
      </c>
      <c r="AE111" s="401">
        <v>2055</v>
      </c>
      <c r="AF111" s="371">
        <f t="shared" si="44"/>
        <v>0</v>
      </c>
      <c r="AG111" s="372">
        <f t="shared" si="36"/>
        <v>0</v>
      </c>
      <c r="AH111" s="372">
        <f t="shared" si="37"/>
        <v>0</v>
      </c>
      <c r="AJ111" s="99"/>
      <c r="AK111" s="100"/>
      <c r="AL111" s="100"/>
      <c r="AM111" s="100"/>
      <c r="AN111" s="100"/>
      <c r="AO111" s="100"/>
      <c r="AP111" s="100"/>
      <c r="AQ111" s="243"/>
      <c r="BA111" s="101"/>
      <c r="BD111" s="423">
        <f t="shared" si="50"/>
        <v>-3</v>
      </c>
      <c r="BE111" s="423">
        <f t="shared" si="51"/>
        <v>-9</v>
      </c>
      <c r="BF111" s="423">
        <f t="shared" si="52"/>
        <v>-12</v>
      </c>
    </row>
    <row r="112" spans="1:58" s="97" customFormat="1" ht="15" customHeight="1">
      <c r="A112" s="96"/>
      <c r="B112" s="1201"/>
      <c r="C112" s="150">
        <v>10</v>
      </c>
      <c r="D112" s="151">
        <v>1162</v>
      </c>
      <c r="E112" s="152">
        <v>1142</v>
      </c>
      <c r="F112" s="153">
        <v>2304</v>
      </c>
      <c r="G112" s="151"/>
      <c r="H112" s="152"/>
      <c r="I112" s="154">
        <f t="shared" si="38"/>
        <v>0</v>
      </c>
      <c r="J112" s="151">
        <v>28</v>
      </c>
      <c r="K112" s="152">
        <v>21</v>
      </c>
      <c r="L112" s="154">
        <f t="shared" si="39"/>
        <v>49</v>
      </c>
      <c r="M112" s="151"/>
      <c r="N112" s="152"/>
      <c r="O112" s="154">
        <f t="shared" si="40"/>
        <v>0</v>
      </c>
      <c r="P112" s="151">
        <v>23</v>
      </c>
      <c r="Q112" s="152">
        <v>21</v>
      </c>
      <c r="R112" s="154">
        <f t="shared" si="41"/>
        <v>44</v>
      </c>
      <c r="S112" s="151">
        <v>0</v>
      </c>
      <c r="T112" s="152">
        <v>0</v>
      </c>
      <c r="U112" s="154">
        <f t="shared" si="42"/>
        <v>0</v>
      </c>
      <c r="V112" s="76">
        <v>0</v>
      </c>
      <c r="W112" s="77">
        <v>-1</v>
      </c>
      <c r="X112" s="154">
        <f t="shared" si="43"/>
        <v>-1</v>
      </c>
      <c r="Y112" s="151">
        <f t="shared" si="47"/>
        <v>1167</v>
      </c>
      <c r="Z112" s="152">
        <f t="shared" si="48"/>
        <v>1141</v>
      </c>
      <c r="AA112" s="153">
        <f t="shared" si="49"/>
        <v>2308</v>
      </c>
      <c r="AB112" s="275">
        <f t="shared" si="54"/>
        <v>4</v>
      </c>
      <c r="AC112" s="402">
        <v>1167</v>
      </c>
      <c r="AD112" s="402">
        <v>1141</v>
      </c>
      <c r="AE112" s="403">
        <v>2308</v>
      </c>
      <c r="AF112" s="373">
        <f t="shared" si="44"/>
        <v>0</v>
      </c>
      <c r="AG112" s="374">
        <f t="shared" si="36"/>
        <v>0</v>
      </c>
      <c r="AH112" s="374">
        <f t="shared" si="37"/>
        <v>0</v>
      </c>
      <c r="AJ112" s="99"/>
      <c r="AK112" s="100"/>
      <c r="AL112" s="100"/>
      <c r="AM112" s="100"/>
      <c r="AN112" s="100"/>
      <c r="AO112" s="100"/>
      <c r="AP112" s="100"/>
      <c r="AQ112" s="243"/>
      <c r="BA112" s="101"/>
      <c r="BD112" s="423">
        <f t="shared" si="50"/>
        <v>5</v>
      </c>
      <c r="BE112" s="423">
        <f t="shared" si="51"/>
        <v>-1</v>
      </c>
      <c r="BF112" s="423">
        <f t="shared" si="52"/>
        <v>4</v>
      </c>
    </row>
    <row r="113" spans="1:58" s="97" customFormat="1" ht="15" customHeight="1">
      <c r="A113" s="96"/>
      <c r="B113" s="1201"/>
      <c r="C113" s="161">
        <v>11</v>
      </c>
      <c r="D113" s="162">
        <v>438</v>
      </c>
      <c r="E113" s="163">
        <v>421</v>
      </c>
      <c r="F113" s="164">
        <v>859</v>
      </c>
      <c r="G113" s="162"/>
      <c r="H113" s="163"/>
      <c r="I113" s="165">
        <f t="shared" si="38"/>
        <v>0</v>
      </c>
      <c r="J113" s="162">
        <v>3</v>
      </c>
      <c r="K113" s="163">
        <v>5</v>
      </c>
      <c r="L113" s="165">
        <f t="shared" si="39"/>
        <v>8</v>
      </c>
      <c r="M113" s="162"/>
      <c r="N113" s="163"/>
      <c r="O113" s="165">
        <f t="shared" si="40"/>
        <v>0</v>
      </c>
      <c r="P113" s="162">
        <v>2</v>
      </c>
      <c r="Q113" s="163">
        <v>1</v>
      </c>
      <c r="R113" s="165">
        <f t="shared" si="41"/>
        <v>3</v>
      </c>
      <c r="S113" s="162">
        <v>0</v>
      </c>
      <c r="T113" s="163">
        <v>0</v>
      </c>
      <c r="U113" s="165">
        <f t="shared" si="42"/>
        <v>0</v>
      </c>
      <c r="V113" s="234">
        <v>1</v>
      </c>
      <c r="W113" s="235">
        <v>1</v>
      </c>
      <c r="X113" s="165">
        <f t="shared" si="43"/>
        <v>2</v>
      </c>
      <c r="Y113" s="162">
        <f t="shared" si="47"/>
        <v>440</v>
      </c>
      <c r="Z113" s="163">
        <f t="shared" si="48"/>
        <v>426</v>
      </c>
      <c r="AA113" s="164">
        <f t="shared" si="49"/>
        <v>866</v>
      </c>
      <c r="AB113" s="276">
        <f t="shared" si="54"/>
        <v>7</v>
      </c>
      <c r="AC113" s="404">
        <v>440</v>
      </c>
      <c r="AD113" s="404">
        <v>426</v>
      </c>
      <c r="AE113" s="405">
        <v>866</v>
      </c>
      <c r="AF113" s="375">
        <f t="shared" si="44"/>
        <v>0</v>
      </c>
      <c r="AG113" s="376">
        <f t="shared" si="36"/>
        <v>0</v>
      </c>
      <c r="AH113" s="376">
        <f t="shared" si="37"/>
        <v>0</v>
      </c>
      <c r="AJ113" s="99"/>
      <c r="AK113" s="100"/>
      <c r="AL113" s="100"/>
      <c r="AM113" s="100"/>
      <c r="AN113" s="100"/>
      <c r="AO113" s="100"/>
      <c r="AP113" s="100"/>
      <c r="AQ113" s="243"/>
      <c r="BA113" s="101"/>
      <c r="BD113" s="423">
        <f t="shared" si="50"/>
        <v>2</v>
      </c>
      <c r="BE113" s="423">
        <f t="shared" si="51"/>
        <v>5</v>
      </c>
      <c r="BF113" s="423">
        <f t="shared" si="52"/>
        <v>7</v>
      </c>
    </row>
    <row r="114" spans="1:58" s="97" customFormat="1" ht="15" customHeight="1">
      <c r="A114" s="96"/>
      <c r="B114" s="1201"/>
      <c r="C114" s="128">
        <v>12</v>
      </c>
      <c r="D114" s="129">
        <v>199</v>
      </c>
      <c r="E114" s="130">
        <v>186</v>
      </c>
      <c r="F114" s="131">
        <v>385</v>
      </c>
      <c r="G114" s="129"/>
      <c r="H114" s="130"/>
      <c r="I114" s="132">
        <f t="shared" si="38"/>
        <v>0</v>
      </c>
      <c r="J114" s="129">
        <v>1</v>
      </c>
      <c r="K114" s="130">
        <v>2</v>
      </c>
      <c r="L114" s="132">
        <f t="shared" si="39"/>
        <v>3</v>
      </c>
      <c r="M114" s="129"/>
      <c r="N114" s="130"/>
      <c r="O114" s="132">
        <f t="shared" si="40"/>
        <v>0</v>
      </c>
      <c r="P114" s="129">
        <v>4</v>
      </c>
      <c r="Q114" s="130">
        <v>3</v>
      </c>
      <c r="R114" s="132">
        <f t="shared" si="41"/>
        <v>7</v>
      </c>
      <c r="S114" s="129">
        <v>0</v>
      </c>
      <c r="T114" s="130">
        <v>0</v>
      </c>
      <c r="U114" s="132">
        <f t="shared" si="42"/>
        <v>0</v>
      </c>
      <c r="V114" s="74">
        <v>-1</v>
      </c>
      <c r="W114" s="75">
        <v>-2</v>
      </c>
      <c r="X114" s="132">
        <f t="shared" si="43"/>
        <v>-3</v>
      </c>
      <c r="Y114" s="129">
        <f t="shared" si="47"/>
        <v>195</v>
      </c>
      <c r="Z114" s="130">
        <f t="shared" si="48"/>
        <v>183</v>
      </c>
      <c r="AA114" s="131">
        <f t="shared" si="49"/>
        <v>378</v>
      </c>
      <c r="AB114" s="274">
        <f t="shared" si="54"/>
        <v>-7</v>
      </c>
      <c r="AC114" s="400">
        <v>195</v>
      </c>
      <c r="AD114" s="400">
        <v>183</v>
      </c>
      <c r="AE114" s="401">
        <v>378</v>
      </c>
      <c r="AF114" s="371">
        <f t="shared" si="44"/>
        <v>0</v>
      </c>
      <c r="AG114" s="372">
        <f t="shared" si="36"/>
        <v>0</v>
      </c>
      <c r="AH114" s="372">
        <f t="shared" si="37"/>
        <v>0</v>
      </c>
      <c r="AJ114" s="99"/>
      <c r="AK114" s="100"/>
      <c r="AL114" s="100"/>
      <c r="AM114" s="100"/>
      <c r="AN114" s="100"/>
      <c r="AO114" s="100"/>
      <c r="AP114" s="100"/>
      <c r="AQ114" s="243"/>
      <c r="BA114" s="101"/>
      <c r="BD114" s="423">
        <f t="shared" si="50"/>
        <v>-4</v>
      </c>
      <c r="BE114" s="423">
        <f t="shared" si="51"/>
        <v>-3</v>
      </c>
      <c r="BF114" s="423">
        <f t="shared" si="52"/>
        <v>-7</v>
      </c>
    </row>
    <row r="115" spans="1:58" s="97" customFormat="1" ht="15" customHeight="1">
      <c r="A115" s="96"/>
      <c r="B115" s="1201"/>
      <c r="C115" s="128">
        <v>13</v>
      </c>
      <c r="D115" s="129">
        <v>1204</v>
      </c>
      <c r="E115" s="130">
        <v>1295</v>
      </c>
      <c r="F115" s="131">
        <v>2499</v>
      </c>
      <c r="G115" s="129"/>
      <c r="H115" s="130"/>
      <c r="I115" s="132">
        <f t="shared" si="38"/>
        <v>0</v>
      </c>
      <c r="J115" s="129">
        <v>20</v>
      </c>
      <c r="K115" s="130">
        <v>11</v>
      </c>
      <c r="L115" s="132">
        <f t="shared" si="39"/>
        <v>31</v>
      </c>
      <c r="M115" s="129"/>
      <c r="N115" s="130"/>
      <c r="O115" s="132">
        <f t="shared" si="40"/>
        <v>0</v>
      </c>
      <c r="P115" s="129">
        <v>18</v>
      </c>
      <c r="Q115" s="130">
        <v>10</v>
      </c>
      <c r="R115" s="132">
        <f t="shared" si="41"/>
        <v>28</v>
      </c>
      <c r="S115" s="129">
        <v>0</v>
      </c>
      <c r="T115" s="130">
        <v>0</v>
      </c>
      <c r="U115" s="132">
        <f t="shared" si="42"/>
        <v>0</v>
      </c>
      <c r="V115" s="74">
        <v>3</v>
      </c>
      <c r="W115" s="75">
        <v>3</v>
      </c>
      <c r="X115" s="132">
        <f t="shared" si="43"/>
        <v>6</v>
      </c>
      <c r="Y115" s="129">
        <f t="shared" si="47"/>
        <v>1209</v>
      </c>
      <c r="Z115" s="130">
        <f t="shared" si="48"/>
        <v>1299</v>
      </c>
      <c r="AA115" s="131">
        <f t="shared" si="49"/>
        <v>2508</v>
      </c>
      <c r="AB115" s="274">
        <f t="shared" si="54"/>
        <v>9</v>
      </c>
      <c r="AC115" s="400">
        <v>1209</v>
      </c>
      <c r="AD115" s="400">
        <v>1299</v>
      </c>
      <c r="AE115" s="401">
        <v>2508</v>
      </c>
      <c r="AF115" s="371">
        <f t="shared" si="44"/>
        <v>0</v>
      </c>
      <c r="AG115" s="372">
        <f t="shared" si="36"/>
        <v>0</v>
      </c>
      <c r="AH115" s="372">
        <f t="shared" si="37"/>
        <v>0</v>
      </c>
      <c r="AJ115" s="99"/>
      <c r="AK115" s="100"/>
      <c r="AL115" s="100"/>
      <c r="AM115" s="100"/>
      <c r="AN115" s="100"/>
      <c r="AO115" s="100"/>
      <c r="AP115" s="100"/>
      <c r="AQ115" s="243"/>
      <c r="BA115" s="101"/>
      <c r="BD115" s="423">
        <f t="shared" si="50"/>
        <v>5</v>
      </c>
      <c r="BE115" s="423">
        <f t="shared" si="51"/>
        <v>4</v>
      </c>
      <c r="BF115" s="423">
        <f t="shared" si="52"/>
        <v>9</v>
      </c>
    </row>
    <row r="116" spans="1:58" s="97" customFormat="1" ht="15" customHeight="1">
      <c r="A116" s="96"/>
      <c r="B116" s="1201"/>
      <c r="C116" s="128">
        <v>14</v>
      </c>
      <c r="D116" s="129">
        <v>424</v>
      </c>
      <c r="E116" s="130">
        <v>445</v>
      </c>
      <c r="F116" s="131">
        <v>869</v>
      </c>
      <c r="G116" s="129"/>
      <c r="H116" s="130"/>
      <c r="I116" s="132">
        <f t="shared" si="38"/>
        <v>0</v>
      </c>
      <c r="J116" s="129">
        <v>3</v>
      </c>
      <c r="K116" s="130">
        <v>7</v>
      </c>
      <c r="L116" s="132">
        <f t="shared" si="39"/>
        <v>10</v>
      </c>
      <c r="M116" s="129"/>
      <c r="N116" s="130"/>
      <c r="O116" s="132">
        <f t="shared" si="40"/>
        <v>0</v>
      </c>
      <c r="P116" s="129">
        <v>17</v>
      </c>
      <c r="Q116" s="130">
        <v>9</v>
      </c>
      <c r="R116" s="132">
        <f t="shared" si="41"/>
        <v>26</v>
      </c>
      <c r="S116" s="129">
        <v>0</v>
      </c>
      <c r="T116" s="130">
        <v>0</v>
      </c>
      <c r="U116" s="132">
        <f t="shared" si="42"/>
        <v>0</v>
      </c>
      <c r="V116" s="74">
        <v>2</v>
      </c>
      <c r="W116" s="75">
        <v>1</v>
      </c>
      <c r="X116" s="132">
        <f t="shared" si="43"/>
        <v>3</v>
      </c>
      <c r="Y116" s="129">
        <f t="shared" si="47"/>
        <v>412</v>
      </c>
      <c r="Z116" s="130">
        <f t="shared" si="48"/>
        <v>444</v>
      </c>
      <c r="AA116" s="131">
        <f t="shared" si="49"/>
        <v>856</v>
      </c>
      <c r="AB116" s="274">
        <f t="shared" si="54"/>
        <v>-13</v>
      </c>
      <c r="AC116" s="400">
        <v>412</v>
      </c>
      <c r="AD116" s="400">
        <v>444</v>
      </c>
      <c r="AE116" s="401">
        <v>856</v>
      </c>
      <c r="AF116" s="371">
        <f t="shared" si="44"/>
        <v>0</v>
      </c>
      <c r="AG116" s="372">
        <f t="shared" si="36"/>
        <v>0</v>
      </c>
      <c r="AH116" s="372">
        <f t="shared" si="37"/>
        <v>0</v>
      </c>
      <c r="AJ116" s="99"/>
      <c r="AK116" s="100"/>
      <c r="AL116" s="100"/>
      <c r="AM116" s="100"/>
      <c r="AN116" s="100"/>
      <c r="AO116" s="100"/>
      <c r="AP116" s="100"/>
      <c r="AQ116" s="243"/>
      <c r="BA116" s="101"/>
      <c r="BD116" s="423">
        <f t="shared" si="50"/>
        <v>-12</v>
      </c>
      <c r="BE116" s="423">
        <f t="shared" si="51"/>
        <v>-1</v>
      </c>
      <c r="BF116" s="423">
        <f t="shared" si="52"/>
        <v>-13</v>
      </c>
    </row>
    <row r="117" spans="1:58" s="97" customFormat="1" ht="15" customHeight="1">
      <c r="A117" s="96"/>
      <c r="B117" s="1201"/>
      <c r="C117" s="128">
        <v>15</v>
      </c>
      <c r="D117" s="129">
        <v>681</v>
      </c>
      <c r="E117" s="130">
        <v>682</v>
      </c>
      <c r="F117" s="131">
        <v>1363</v>
      </c>
      <c r="G117" s="129"/>
      <c r="H117" s="130"/>
      <c r="I117" s="132">
        <f t="shared" si="38"/>
        <v>0</v>
      </c>
      <c r="J117" s="129">
        <v>12</v>
      </c>
      <c r="K117" s="130">
        <v>12</v>
      </c>
      <c r="L117" s="132">
        <f t="shared" si="39"/>
        <v>24</v>
      </c>
      <c r="M117" s="129"/>
      <c r="N117" s="130"/>
      <c r="O117" s="132">
        <f t="shared" si="40"/>
        <v>0</v>
      </c>
      <c r="P117" s="129">
        <v>10</v>
      </c>
      <c r="Q117" s="130">
        <v>6</v>
      </c>
      <c r="R117" s="132">
        <f t="shared" si="41"/>
        <v>16</v>
      </c>
      <c r="S117" s="129">
        <v>0</v>
      </c>
      <c r="T117" s="130">
        <v>0</v>
      </c>
      <c r="U117" s="132">
        <f t="shared" si="42"/>
        <v>0</v>
      </c>
      <c r="V117" s="74">
        <v>1</v>
      </c>
      <c r="W117" s="75">
        <v>3</v>
      </c>
      <c r="X117" s="132">
        <f t="shared" si="43"/>
        <v>4</v>
      </c>
      <c r="Y117" s="129">
        <f t="shared" si="47"/>
        <v>684</v>
      </c>
      <c r="Z117" s="130">
        <f t="shared" si="48"/>
        <v>691</v>
      </c>
      <c r="AA117" s="131">
        <f t="shared" si="49"/>
        <v>1375</v>
      </c>
      <c r="AB117" s="274">
        <f t="shared" si="54"/>
        <v>12</v>
      </c>
      <c r="AC117" s="400">
        <v>684</v>
      </c>
      <c r="AD117" s="400">
        <v>691</v>
      </c>
      <c r="AE117" s="401">
        <v>1375</v>
      </c>
      <c r="AF117" s="371">
        <f t="shared" si="44"/>
        <v>0</v>
      </c>
      <c r="AG117" s="372">
        <f t="shared" si="36"/>
        <v>0</v>
      </c>
      <c r="AH117" s="372">
        <f t="shared" si="37"/>
        <v>0</v>
      </c>
      <c r="AJ117" s="99"/>
      <c r="AK117" s="100"/>
      <c r="AL117" s="100"/>
      <c r="AM117" s="100"/>
      <c r="AN117" s="100"/>
      <c r="AO117" s="100"/>
      <c r="AP117" s="100"/>
      <c r="AQ117" s="243"/>
      <c r="BA117" s="101"/>
      <c r="BD117" s="423">
        <f t="shared" si="50"/>
        <v>3</v>
      </c>
      <c r="BE117" s="423">
        <f t="shared" si="51"/>
        <v>9</v>
      </c>
      <c r="BF117" s="423">
        <f t="shared" si="52"/>
        <v>12</v>
      </c>
    </row>
    <row r="118" spans="1:58" s="97" customFormat="1" ht="15" customHeight="1">
      <c r="A118" s="96"/>
      <c r="B118" s="1201"/>
      <c r="C118" s="128">
        <v>16</v>
      </c>
      <c r="D118" s="129">
        <v>350</v>
      </c>
      <c r="E118" s="130">
        <v>356</v>
      </c>
      <c r="F118" s="131">
        <v>706</v>
      </c>
      <c r="G118" s="129"/>
      <c r="H118" s="130"/>
      <c r="I118" s="132">
        <f t="shared" si="38"/>
        <v>0</v>
      </c>
      <c r="J118" s="129">
        <v>5</v>
      </c>
      <c r="K118" s="130">
        <v>3</v>
      </c>
      <c r="L118" s="132">
        <f t="shared" si="39"/>
        <v>8</v>
      </c>
      <c r="M118" s="129"/>
      <c r="N118" s="130"/>
      <c r="O118" s="132">
        <f t="shared" si="40"/>
        <v>0</v>
      </c>
      <c r="P118" s="129">
        <v>4</v>
      </c>
      <c r="Q118" s="130">
        <v>1</v>
      </c>
      <c r="R118" s="132">
        <f t="shared" si="41"/>
        <v>5</v>
      </c>
      <c r="S118" s="129">
        <v>0</v>
      </c>
      <c r="T118" s="130">
        <v>0</v>
      </c>
      <c r="U118" s="132">
        <f t="shared" si="42"/>
        <v>0</v>
      </c>
      <c r="V118" s="74">
        <v>-1</v>
      </c>
      <c r="W118" s="75">
        <v>2</v>
      </c>
      <c r="X118" s="132">
        <f t="shared" si="43"/>
        <v>1</v>
      </c>
      <c r="Y118" s="559">
        <f t="shared" si="47"/>
        <v>350</v>
      </c>
      <c r="Z118" s="560">
        <f t="shared" si="48"/>
        <v>360</v>
      </c>
      <c r="AA118" s="561">
        <f t="shared" si="49"/>
        <v>710</v>
      </c>
      <c r="AB118" s="274">
        <f t="shared" si="54"/>
        <v>4</v>
      </c>
      <c r="AC118" s="575">
        <v>350</v>
      </c>
      <c r="AD118" s="575">
        <v>360</v>
      </c>
      <c r="AE118" s="562">
        <v>710</v>
      </c>
      <c r="AF118" s="371">
        <f t="shared" si="44"/>
        <v>0</v>
      </c>
      <c r="AG118" s="372">
        <f t="shared" si="36"/>
        <v>0</v>
      </c>
      <c r="AH118" s="372">
        <f t="shared" si="37"/>
        <v>0</v>
      </c>
      <c r="AJ118" s="99"/>
      <c r="AK118" s="100"/>
      <c r="AL118" s="100"/>
      <c r="AM118" s="100"/>
      <c r="AN118" s="100"/>
      <c r="AO118" s="100"/>
      <c r="AP118" s="100"/>
      <c r="AQ118" s="243"/>
      <c r="BA118" s="101"/>
      <c r="BD118" s="423">
        <f t="shared" si="50"/>
        <v>0</v>
      </c>
      <c r="BE118" s="423">
        <f t="shared" si="51"/>
        <v>4</v>
      </c>
      <c r="BF118" s="423">
        <f t="shared" si="52"/>
        <v>4</v>
      </c>
    </row>
    <row r="119" spans="1:58" s="97" customFormat="1" ht="15" customHeight="1">
      <c r="A119" s="96"/>
      <c r="B119" s="1201"/>
      <c r="C119" s="128">
        <v>17</v>
      </c>
      <c r="D119" s="129">
        <v>679</v>
      </c>
      <c r="E119" s="130">
        <v>720</v>
      </c>
      <c r="F119" s="131">
        <v>1399</v>
      </c>
      <c r="G119" s="129"/>
      <c r="H119" s="130"/>
      <c r="I119" s="132">
        <f t="shared" si="38"/>
        <v>0</v>
      </c>
      <c r="J119" s="129">
        <v>11</v>
      </c>
      <c r="K119" s="130">
        <v>7</v>
      </c>
      <c r="L119" s="132">
        <f t="shared" si="39"/>
        <v>18</v>
      </c>
      <c r="M119" s="129"/>
      <c r="N119" s="130"/>
      <c r="O119" s="132">
        <f t="shared" si="40"/>
        <v>0</v>
      </c>
      <c r="P119" s="129">
        <v>16</v>
      </c>
      <c r="Q119" s="130">
        <v>7</v>
      </c>
      <c r="R119" s="132">
        <f t="shared" si="41"/>
        <v>23</v>
      </c>
      <c r="S119" s="129">
        <v>1</v>
      </c>
      <c r="T119" s="130">
        <v>0</v>
      </c>
      <c r="U119" s="132">
        <f t="shared" si="42"/>
        <v>1</v>
      </c>
      <c r="V119" s="74">
        <v>-1</v>
      </c>
      <c r="W119" s="75">
        <v>-3</v>
      </c>
      <c r="X119" s="132">
        <f t="shared" si="43"/>
        <v>-4</v>
      </c>
      <c r="Y119" s="129">
        <f t="shared" si="47"/>
        <v>674</v>
      </c>
      <c r="Z119" s="130">
        <f t="shared" si="48"/>
        <v>717</v>
      </c>
      <c r="AA119" s="218">
        <f t="shared" si="49"/>
        <v>1391</v>
      </c>
      <c r="AB119" s="572">
        <f t="shared" si="54"/>
        <v>-8</v>
      </c>
      <c r="AC119" s="400">
        <v>674</v>
      </c>
      <c r="AD119" s="577">
        <v>717</v>
      </c>
      <c r="AE119" s="577">
        <v>1391</v>
      </c>
      <c r="AF119" s="578">
        <f t="shared" si="44"/>
        <v>0</v>
      </c>
      <c r="AG119" s="372">
        <f t="shared" si="36"/>
        <v>0</v>
      </c>
      <c r="AH119" s="372">
        <f t="shared" si="37"/>
        <v>0</v>
      </c>
      <c r="AJ119" s="99"/>
      <c r="AK119" s="100"/>
      <c r="AL119" s="100"/>
      <c r="AM119" s="100"/>
      <c r="AN119" s="100"/>
      <c r="AO119" s="100"/>
      <c r="AP119" s="100"/>
      <c r="AQ119" s="243"/>
      <c r="BA119" s="101"/>
      <c r="BD119" s="423">
        <f t="shared" si="50"/>
        <v>-5</v>
      </c>
      <c r="BE119" s="423">
        <f t="shared" si="51"/>
        <v>-3</v>
      </c>
      <c r="BF119" s="423">
        <f t="shared" si="52"/>
        <v>-8</v>
      </c>
    </row>
    <row r="120" spans="1:58" s="97" customFormat="1" ht="15" customHeight="1">
      <c r="A120" s="96"/>
      <c r="B120" s="1201"/>
      <c r="C120" s="128">
        <v>18</v>
      </c>
      <c r="D120" s="129">
        <v>211</v>
      </c>
      <c r="E120" s="130">
        <v>247</v>
      </c>
      <c r="F120" s="131">
        <v>458</v>
      </c>
      <c r="G120" s="129"/>
      <c r="H120" s="130"/>
      <c r="I120" s="132">
        <f t="shared" si="38"/>
        <v>0</v>
      </c>
      <c r="J120" s="129">
        <v>4</v>
      </c>
      <c r="K120" s="130">
        <v>4</v>
      </c>
      <c r="L120" s="132">
        <f t="shared" si="39"/>
        <v>8</v>
      </c>
      <c r="M120" s="129"/>
      <c r="N120" s="130"/>
      <c r="O120" s="132">
        <f t="shared" si="40"/>
        <v>0</v>
      </c>
      <c r="P120" s="129">
        <v>6</v>
      </c>
      <c r="Q120" s="130">
        <v>2</v>
      </c>
      <c r="R120" s="132">
        <f t="shared" si="41"/>
        <v>8</v>
      </c>
      <c r="S120" s="129">
        <v>0</v>
      </c>
      <c r="T120" s="130">
        <v>0</v>
      </c>
      <c r="U120" s="132">
        <f t="shared" si="42"/>
        <v>0</v>
      </c>
      <c r="V120" s="74">
        <v>0</v>
      </c>
      <c r="W120" s="75">
        <v>-2</v>
      </c>
      <c r="X120" s="132">
        <f t="shared" si="43"/>
        <v>-2</v>
      </c>
      <c r="Y120" s="129">
        <f t="shared" si="47"/>
        <v>209</v>
      </c>
      <c r="Z120" s="130">
        <f t="shared" si="48"/>
        <v>247</v>
      </c>
      <c r="AA120" s="218">
        <f t="shared" si="49"/>
        <v>456</v>
      </c>
      <c r="AB120" s="572">
        <f t="shared" si="54"/>
        <v>-2</v>
      </c>
      <c r="AC120" s="400">
        <v>209</v>
      </c>
      <c r="AD120" s="577">
        <v>247</v>
      </c>
      <c r="AE120" s="577">
        <v>456</v>
      </c>
      <c r="AF120" s="578">
        <f t="shared" si="44"/>
        <v>0</v>
      </c>
      <c r="AG120" s="372">
        <f t="shared" si="36"/>
        <v>0</v>
      </c>
      <c r="AH120" s="372">
        <f t="shared" si="37"/>
        <v>0</v>
      </c>
      <c r="AJ120" s="99"/>
      <c r="AK120" s="100"/>
      <c r="AL120" s="100"/>
      <c r="AM120" s="100"/>
      <c r="AN120" s="100"/>
      <c r="AO120" s="100"/>
      <c r="AP120" s="100"/>
      <c r="AQ120" s="243"/>
      <c r="BA120" s="101"/>
      <c r="BD120" s="423">
        <f t="shared" si="50"/>
        <v>-2</v>
      </c>
      <c r="BE120" s="423">
        <f t="shared" si="51"/>
        <v>0</v>
      </c>
      <c r="BF120" s="423">
        <f t="shared" si="52"/>
        <v>-2</v>
      </c>
    </row>
    <row r="121" spans="1:58" s="97" customFormat="1" ht="15" customHeight="1">
      <c r="A121" s="96"/>
      <c r="B121" s="1202"/>
      <c r="C121" s="169" t="s">
        <v>244</v>
      </c>
      <c r="D121" s="170">
        <v>12909</v>
      </c>
      <c r="E121" s="171">
        <v>13565</v>
      </c>
      <c r="F121" s="172">
        <v>26474</v>
      </c>
      <c r="G121" s="170">
        <f aca="true" t="shared" si="55" ref="G121:W121">SUM(G103:G120)</f>
        <v>0</v>
      </c>
      <c r="H121" s="171">
        <f t="shared" si="55"/>
        <v>0</v>
      </c>
      <c r="I121" s="172">
        <f t="shared" si="38"/>
        <v>0</v>
      </c>
      <c r="J121" s="170">
        <f t="shared" si="55"/>
        <v>227</v>
      </c>
      <c r="K121" s="171">
        <f t="shared" si="55"/>
        <v>187</v>
      </c>
      <c r="L121" s="172">
        <f t="shared" si="39"/>
        <v>414</v>
      </c>
      <c r="M121" s="170">
        <f>SUM(M103:M120)</f>
        <v>0</v>
      </c>
      <c r="N121" s="171">
        <f>SUM(N103:N120)</f>
        <v>0</v>
      </c>
      <c r="O121" s="172">
        <f t="shared" si="40"/>
        <v>0</v>
      </c>
      <c r="P121" s="170">
        <f t="shared" si="55"/>
        <v>314</v>
      </c>
      <c r="Q121" s="171">
        <f t="shared" si="55"/>
        <v>272</v>
      </c>
      <c r="R121" s="172">
        <f t="shared" si="41"/>
        <v>586</v>
      </c>
      <c r="S121" s="170">
        <f t="shared" si="55"/>
        <v>2</v>
      </c>
      <c r="T121" s="171">
        <f t="shared" si="55"/>
        <v>1</v>
      </c>
      <c r="U121" s="172">
        <f t="shared" si="42"/>
        <v>3</v>
      </c>
      <c r="V121" s="60">
        <f t="shared" si="55"/>
        <v>0</v>
      </c>
      <c r="W121" s="61">
        <f t="shared" si="55"/>
        <v>0</v>
      </c>
      <c r="X121" s="172">
        <f t="shared" si="43"/>
        <v>0</v>
      </c>
      <c r="Y121" s="170">
        <f t="shared" si="47"/>
        <v>12824</v>
      </c>
      <c r="Z121" s="171">
        <f t="shared" si="48"/>
        <v>13481</v>
      </c>
      <c r="AA121" s="571">
        <f t="shared" si="49"/>
        <v>26305</v>
      </c>
      <c r="AB121" s="573">
        <f>SUM(AB103:AB120)</f>
        <v>-169</v>
      </c>
      <c r="AC121" s="406">
        <v>12824</v>
      </c>
      <c r="AD121" s="406">
        <v>13481</v>
      </c>
      <c r="AE121" s="406">
        <v>26305</v>
      </c>
      <c r="AF121" s="579">
        <f t="shared" si="44"/>
        <v>0</v>
      </c>
      <c r="AG121" s="378">
        <f t="shared" si="36"/>
        <v>0</v>
      </c>
      <c r="AH121" s="378">
        <f t="shared" si="37"/>
        <v>0</v>
      </c>
      <c r="AJ121" s="99"/>
      <c r="AK121" s="100"/>
      <c r="AL121" s="100"/>
      <c r="AM121" s="100"/>
      <c r="AN121" s="100"/>
      <c r="AO121" s="100"/>
      <c r="AP121" s="100"/>
      <c r="AQ121" s="243"/>
      <c r="BA121" s="101"/>
      <c r="BD121" s="423">
        <f t="shared" si="50"/>
        <v>-85</v>
      </c>
      <c r="BE121" s="423">
        <f t="shared" si="51"/>
        <v>-84</v>
      </c>
      <c r="BF121" s="423">
        <f t="shared" si="52"/>
        <v>-169</v>
      </c>
    </row>
    <row r="122" spans="1:58" s="97" customFormat="1" ht="15" customHeight="1">
      <c r="A122" s="96"/>
      <c r="B122" s="1206" t="s">
        <v>251</v>
      </c>
      <c r="C122" s="568">
        <v>1</v>
      </c>
      <c r="D122" s="118">
        <v>545</v>
      </c>
      <c r="E122" s="119">
        <v>634</v>
      </c>
      <c r="F122" s="216">
        <v>1179</v>
      </c>
      <c r="G122" s="118"/>
      <c r="H122" s="119"/>
      <c r="I122" s="122">
        <f t="shared" si="38"/>
        <v>0</v>
      </c>
      <c r="J122" s="215">
        <v>7</v>
      </c>
      <c r="K122" s="119">
        <v>3</v>
      </c>
      <c r="L122" s="121">
        <f t="shared" si="39"/>
        <v>10</v>
      </c>
      <c r="M122" s="118"/>
      <c r="N122" s="119"/>
      <c r="O122" s="122">
        <f t="shared" si="40"/>
        <v>0</v>
      </c>
      <c r="P122" s="215">
        <v>7</v>
      </c>
      <c r="Q122" s="119">
        <v>9</v>
      </c>
      <c r="R122" s="121">
        <f t="shared" si="41"/>
        <v>16</v>
      </c>
      <c r="S122" s="118"/>
      <c r="T122" s="119"/>
      <c r="U122" s="122">
        <f t="shared" si="42"/>
        <v>0</v>
      </c>
      <c r="V122" s="72">
        <v>-3</v>
      </c>
      <c r="W122" s="73">
        <v>2</v>
      </c>
      <c r="X122" s="122">
        <f t="shared" si="43"/>
        <v>-1</v>
      </c>
      <c r="Y122" s="118">
        <f t="shared" si="47"/>
        <v>542</v>
      </c>
      <c r="Z122" s="119">
        <f t="shared" si="48"/>
        <v>630</v>
      </c>
      <c r="AA122" s="216">
        <f t="shared" si="49"/>
        <v>1172</v>
      </c>
      <c r="AB122" s="574">
        <f aca="true" t="shared" si="56" ref="AB122:AB143">AA122-F122</f>
        <v>-7</v>
      </c>
      <c r="AC122" s="576">
        <v>542</v>
      </c>
      <c r="AD122" s="582">
        <v>630</v>
      </c>
      <c r="AE122" s="576">
        <v>1172</v>
      </c>
      <c r="AF122" s="580">
        <f t="shared" si="44"/>
        <v>0</v>
      </c>
      <c r="AG122" s="370">
        <f t="shared" si="36"/>
        <v>0</v>
      </c>
      <c r="AH122" s="370">
        <f t="shared" si="37"/>
        <v>0</v>
      </c>
      <c r="AJ122" s="99"/>
      <c r="AK122" s="100"/>
      <c r="AL122" s="100"/>
      <c r="AM122" s="100"/>
      <c r="AN122" s="100"/>
      <c r="AO122" s="100"/>
      <c r="AP122" s="100"/>
      <c r="AQ122" s="243"/>
      <c r="BA122" s="101"/>
      <c r="BD122" s="423">
        <f t="shared" si="50"/>
        <v>-3</v>
      </c>
      <c r="BE122" s="423">
        <f t="shared" si="51"/>
        <v>-4</v>
      </c>
      <c r="BF122" s="423">
        <f t="shared" si="52"/>
        <v>-7</v>
      </c>
    </row>
    <row r="123" spans="1:58" s="97" customFormat="1" ht="15" customHeight="1">
      <c r="A123" s="96"/>
      <c r="B123" s="1207"/>
      <c r="C123" s="569">
        <v>2</v>
      </c>
      <c r="D123" s="129">
        <v>318</v>
      </c>
      <c r="E123" s="130">
        <v>369</v>
      </c>
      <c r="F123" s="218">
        <v>687</v>
      </c>
      <c r="G123" s="129"/>
      <c r="H123" s="130"/>
      <c r="I123" s="133">
        <f t="shared" si="38"/>
        <v>0</v>
      </c>
      <c r="J123" s="217">
        <v>4</v>
      </c>
      <c r="K123" s="130">
        <v>4</v>
      </c>
      <c r="L123" s="132">
        <f t="shared" si="39"/>
        <v>8</v>
      </c>
      <c r="M123" s="129"/>
      <c r="N123" s="130"/>
      <c r="O123" s="133">
        <f t="shared" si="40"/>
        <v>0</v>
      </c>
      <c r="P123" s="217">
        <v>2</v>
      </c>
      <c r="Q123" s="130">
        <v>5</v>
      </c>
      <c r="R123" s="132">
        <f t="shared" si="41"/>
        <v>7</v>
      </c>
      <c r="S123" s="129"/>
      <c r="T123" s="130"/>
      <c r="U123" s="133">
        <f t="shared" si="42"/>
        <v>0</v>
      </c>
      <c r="V123" s="74">
        <v>-1</v>
      </c>
      <c r="W123" s="75">
        <v>-2</v>
      </c>
      <c r="X123" s="133">
        <f t="shared" si="43"/>
        <v>-3</v>
      </c>
      <c r="Y123" s="129">
        <f t="shared" si="47"/>
        <v>319</v>
      </c>
      <c r="Z123" s="130">
        <f t="shared" si="48"/>
        <v>366</v>
      </c>
      <c r="AA123" s="218">
        <f t="shared" si="49"/>
        <v>685</v>
      </c>
      <c r="AB123" s="572">
        <f t="shared" si="56"/>
        <v>-2</v>
      </c>
      <c r="AC123" s="577">
        <v>319</v>
      </c>
      <c r="AD123" s="583">
        <v>366</v>
      </c>
      <c r="AE123" s="577">
        <v>685</v>
      </c>
      <c r="AF123" s="578">
        <f t="shared" si="44"/>
        <v>0</v>
      </c>
      <c r="AG123" s="372">
        <f t="shared" si="36"/>
        <v>0</v>
      </c>
      <c r="AH123" s="372">
        <f t="shared" si="37"/>
        <v>0</v>
      </c>
      <c r="AJ123" s="99"/>
      <c r="AK123" s="100"/>
      <c r="AL123" s="100"/>
      <c r="AM123" s="100"/>
      <c r="AN123" s="100"/>
      <c r="AO123" s="100"/>
      <c r="AP123" s="100"/>
      <c r="AQ123" s="243"/>
      <c r="BA123" s="101"/>
      <c r="BD123" s="423">
        <f t="shared" si="50"/>
        <v>1</v>
      </c>
      <c r="BE123" s="423">
        <f t="shared" si="51"/>
        <v>-3</v>
      </c>
      <c r="BF123" s="423">
        <f t="shared" si="52"/>
        <v>-2</v>
      </c>
    </row>
    <row r="124" spans="1:58" s="97" customFormat="1" ht="15" customHeight="1">
      <c r="A124" s="96"/>
      <c r="B124" s="1207"/>
      <c r="C124" s="569">
        <v>3</v>
      </c>
      <c r="D124" s="129">
        <v>540</v>
      </c>
      <c r="E124" s="130">
        <v>579</v>
      </c>
      <c r="F124" s="218">
        <v>1119</v>
      </c>
      <c r="G124" s="129"/>
      <c r="H124" s="130"/>
      <c r="I124" s="133">
        <f t="shared" si="38"/>
        <v>0</v>
      </c>
      <c r="J124" s="217">
        <v>8</v>
      </c>
      <c r="K124" s="130">
        <v>10</v>
      </c>
      <c r="L124" s="132">
        <f t="shared" si="39"/>
        <v>18</v>
      </c>
      <c r="M124" s="129"/>
      <c r="N124" s="130"/>
      <c r="O124" s="133">
        <f t="shared" si="40"/>
        <v>0</v>
      </c>
      <c r="P124" s="217">
        <v>8</v>
      </c>
      <c r="Q124" s="130">
        <v>12</v>
      </c>
      <c r="R124" s="132">
        <f t="shared" si="41"/>
        <v>20</v>
      </c>
      <c r="S124" s="129">
        <v>1</v>
      </c>
      <c r="T124" s="130"/>
      <c r="U124" s="133">
        <f t="shared" si="42"/>
        <v>1</v>
      </c>
      <c r="V124" s="74">
        <v>-3</v>
      </c>
      <c r="W124" s="75">
        <v>-3</v>
      </c>
      <c r="X124" s="133">
        <f t="shared" si="43"/>
        <v>-6</v>
      </c>
      <c r="Y124" s="129">
        <f t="shared" si="47"/>
        <v>538</v>
      </c>
      <c r="Z124" s="130">
        <f t="shared" si="48"/>
        <v>574</v>
      </c>
      <c r="AA124" s="218">
        <f t="shared" si="49"/>
        <v>1112</v>
      </c>
      <c r="AB124" s="572">
        <f t="shared" si="56"/>
        <v>-7</v>
      </c>
      <c r="AC124" s="577">
        <v>538</v>
      </c>
      <c r="AD124" s="583">
        <v>574</v>
      </c>
      <c r="AE124" s="577">
        <v>1112</v>
      </c>
      <c r="AF124" s="578">
        <f t="shared" si="44"/>
        <v>0</v>
      </c>
      <c r="AG124" s="372">
        <f t="shared" si="36"/>
        <v>0</v>
      </c>
      <c r="AH124" s="372">
        <f t="shared" si="37"/>
        <v>0</v>
      </c>
      <c r="AJ124" s="99"/>
      <c r="AK124" s="100"/>
      <c r="AL124" s="100"/>
      <c r="AM124" s="100"/>
      <c r="AN124" s="100"/>
      <c r="AO124" s="100"/>
      <c r="AP124" s="100"/>
      <c r="AQ124" s="243"/>
      <c r="BA124" s="101"/>
      <c r="BD124" s="423">
        <f t="shared" si="50"/>
        <v>-2</v>
      </c>
      <c r="BE124" s="423">
        <f t="shared" si="51"/>
        <v>-5</v>
      </c>
      <c r="BF124" s="423">
        <f t="shared" si="52"/>
        <v>-7</v>
      </c>
    </row>
    <row r="125" spans="1:58" s="97" customFormat="1" ht="15" customHeight="1">
      <c r="A125" s="96"/>
      <c r="B125" s="1207"/>
      <c r="C125" s="569">
        <v>4</v>
      </c>
      <c r="D125" s="129">
        <v>588</v>
      </c>
      <c r="E125" s="130">
        <v>633</v>
      </c>
      <c r="F125" s="218">
        <v>1221</v>
      </c>
      <c r="G125" s="129"/>
      <c r="H125" s="130"/>
      <c r="I125" s="133">
        <f t="shared" si="38"/>
        <v>0</v>
      </c>
      <c r="J125" s="217">
        <v>6</v>
      </c>
      <c r="K125" s="130">
        <v>9</v>
      </c>
      <c r="L125" s="132">
        <f t="shared" si="39"/>
        <v>15</v>
      </c>
      <c r="M125" s="129"/>
      <c r="N125" s="130"/>
      <c r="O125" s="133">
        <f t="shared" si="40"/>
        <v>0</v>
      </c>
      <c r="P125" s="217">
        <v>16</v>
      </c>
      <c r="Q125" s="130">
        <v>12</v>
      </c>
      <c r="R125" s="132">
        <f t="shared" si="41"/>
        <v>28</v>
      </c>
      <c r="S125" s="129"/>
      <c r="T125" s="130"/>
      <c r="U125" s="133">
        <f t="shared" si="42"/>
        <v>0</v>
      </c>
      <c r="V125" s="74">
        <v>3</v>
      </c>
      <c r="W125" s="75">
        <v>1</v>
      </c>
      <c r="X125" s="133">
        <f t="shared" si="43"/>
        <v>4</v>
      </c>
      <c r="Y125" s="129">
        <f t="shared" si="47"/>
        <v>581</v>
      </c>
      <c r="Z125" s="130">
        <f t="shared" si="48"/>
        <v>631</v>
      </c>
      <c r="AA125" s="218">
        <f t="shared" si="49"/>
        <v>1212</v>
      </c>
      <c r="AB125" s="572">
        <f t="shared" si="56"/>
        <v>-9</v>
      </c>
      <c r="AC125" s="577">
        <v>581</v>
      </c>
      <c r="AD125" s="583">
        <v>631</v>
      </c>
      <c r="AE125" s="577">
        <v>1212</v>
      </c>
      <c r="AF125" s="578">
        <f t="shared" si="44"/>
        <v>0</v>
      </c>
      <c r="AG125" s="372">
        <f t="shared" si="36"/>
        <v>0</v>
      </c>
      <c r="AH125" s="372">
        <f t="shared" si="37"/>
        <v>0</v>
      </c>
      <c r="AJ125" s="99"/>
      <c r="AK125" s="100"/>
      <c r="AL125" s="100"/>
      <c r="AM125" s="100"/>
      <c r="AN125" s="100"/>
      <c r="AO125" s="100"/>
      <c r="AP125" s="100"/>
      <c r="AQ125" s="243"/>
      <c r="BA125" s="101"/>
      <c r="BD125" s="423">
        <f t="shared" si="50"/>
        <v>-7</v>
      </c>
      <c r="BE125" s="423">
        <f t="shared" si="51"/>
        <v>-2</v>
      </c>
      <c r="BF125" s="423">
        <f t="shared" si="52"/>
        <v>-9</v>
      </c>
    </row>
    <row r="126" spans="1:58" s="97" customFormat="1" ht="15" customHeight="1">
      <c r="A126" s="96"/>
      <c r="B126" s="1207"/>
      <c r="C126" s="569">
        <v>5</v>
      </c>
      <c r="D126" s="129">
        <v>428</v>
      </c>
      <c r="E126" s="130">
        <v>475</v>
      </c>
      <c r="F126" s="218">
        <v>903</v>
      </c>
      <c r="G126" s="129"/>
      <c r="H126" s="130"/>
      <c r="I126" s="133">
        <f t="shared" si="38"/>
        <v>0</v>
      </c>
      <c r="J126" s="217">
        <v>5</v>
      </c>
      <c r="K126" s="130">
        <v>12</v>
      </c>
      <c r="L126" s="132">
        <f t="shared" si="39"/>
        <v>17</v>
      </c>
      <c r="M126" s="129"/>
      <c r="N126" s="130"/>
      <c r="O126" s="133">
        <f t="shared" si="40"/>
        <v>0</v>
      </c>
      <c r="P126" s="217">
        <v>4</v>
      </c>
      <c r="Q126" s="130">
        <v>5</v>
      </c>
      <c r="R126" s="132">
        <f t="shared" si="41"/>
        <v>9</v>
      </c>
      <c r="S126" s="129"/>
      <c r="T126" s="130"/>
      <c r="U126" s="133">
        <f t="shared" si="42"/>
        <v>0</v>
      </c>
      <c r="V126" s="74">
        <v>2</v>
      </c>
      <c r="W126" s="75">
        <v>2</v>
      </c>
      <c r="X126" s="133">
        <f t="shared" si="43"/>
        <v>4</v>
      </c>
      <c r="Y126" s="129">
        <f t="shared" si="47"/>
        <v>431</v>
      </c>
      <c r="Z126" s="130">
        <f t="shared" si="48"/>
        <v>484</v>
      </c>
      <c r="AA126" s="218">
        <f t="shared" si="49"/>
        <v>915</v>
      </c>
      <c r="AB126" s="572">
        <f t="shared" si="56"/>
        <v>12</v>
      </c>
      <c r="AC126" s="577">
        <v>431</v>
      </c>
      <c r="AD126" s="583">
        <v>484</v>
      </c>
      <c r="AE126" s="577">
        <v>915</v>
      </c>
      <c r="AF126" s="578">
        <f t="shared" si="44"/>
        <v>0</v>
      </c>
      <c r="AG126" s="372">
        <f t="shared" si="36"/>
        <v>0</v>
      </c>
      <c r="AH126" s="372">
        <f t="shared" si="37"/>
        <v>0</v>
      </c>
      <c r="AJ126" s="99"/>
      <c r="AK126" s="100"/>
      <c r="AL126" s="100"/>
      <c r="AM126" s="100"/>
      <c r="AN126" s="100"/>
      <c r="AO126" s="100"/>
      <c r="AP126" s="100"/>
      <c r="AQ126" s="243"/>
      <c r="BA126" s="101"/>
      <c r="BD126" s="423">
        <f t="shared" si="50"/>
        <v>3</v>
      </c>
      <c r="BE126" s="423">
        <f t="shared" si="51"/>
        <v>9</v>
      </c>
      <c r="BF126" s="423">
        <f t="shared" si="52"/>
        <v>12</v>
      </c>
    </row>
    <row r="127" spans="1:58" s="97" customFormat="1" ht="15" customHeight="1">
      <c r="A127" s="96"/>
      <c r="B127" s="1207"/>
      <c r="C127" s="569">
        <v>6</v>
      </c>
      <c r="D127" s="129">
        <v>433</v>
      </c>
      <c r="E127" s="130">
        <v>473</v>
      </c>
      <c r="F127" s="218">
        <v>906</v>
      </c>
      <c r="G127" s="129"/>
      <c r="H127" s="130"/>
      <c r="I127" s="133">
        <f t="shared" si="38"/>
        <v>0</v>
      </c>
      <c r="J127" s="217">
        <v>11</v>
      </c>
      <c r="K127" s="130">
        <v>10</v>
      </c>
      <c r="L127" s="132">
        <f t="shared" si="39"/>
        <v>21</v>
      </c>
      <c r="M127" s="129"/>
      <c r="N127" s="130"/>
      <c r="O127" s="133">
        <f t="shared" si="40"/>
        <v>0</v>
      </c>
      <c r="P127" s="217">
        <v>6</v>
      </c>
      <c r="Q127" s="130">
        <v>8</v>
      </c>
      <c r="R127" s="132">
        <f t="shared" si="41"/>
        <v>14</v>
      </c>
      <c r="S127" s="129"/>
      <c r="T127" s="130"/>
      <c r="U127" s="133">
        <f t="shared" si="42"/>
        <v>0</v>
      </c>
      <c r="V127" s="74">
        <v>-2</v>
      </c>
      <c r="W127" s="75">
        <v>-2</v>
      </c>
      <c r="X127" s="133">
        <f t="shared" si="43"/>
        <v>-4</v>
      </c>
      <c r="Y127" s="129">
        <f t="shared" si="47"/>
        <v>436</v>
      </c>
      <c r="Z127" s="130">
        <f t="shared" si="48"/>
        <v>473</v>
      </c>
      <c r="AA127" s="218">
        <f t="shared" si="49"/>
        <v>909</v>
      </c>
      <c r="AB127" s="572">
        <f t="shared" si="56"/>
        <v>3</v>
      </c>
      <c r="AC127" s="577">
        <v>436</v>
      </c>
      <c r="AD127" s="583">
        <v>473</v>
      </c>
      <c r="AE127" s="577">
        <v>909</v>
      </c>
      <c r="AF127" s="578">
        <f t="shared" si="44"/>
        <v>0</v>
      </c>
      <c r="AG127" s="372">
        <f t="shared" si="36"/>
        <v>0</v>
      </c>
      <c r="AH127" s="372">
        <f t="shared" si="37"/>
        <v>0</v>
      </c>
      <c r="AJ127" s="99"/>
      <c r="AK127" s="100"/>
      <c r="AL127" s="100"/>
      <c r="AM127" s="100"/>
      <c r="AN127" s="100"/>
      <c r="AO127" s="100"/>
      <c r="AP127" s="100"/>
      <c r="AQ127" s="243"/>
      <c r="BA127" s="101"/>
      <c r="BD127" s="423">
        <f t="shared" si="50"/>
        <v>3</v>
      </c>
      <c r="BE127" s="423">
        <f t="shared" si="51"/>
        <v>0</v>
      </c>
      <c r="BF127" s="423">
        <f t="shared" si="52"/>
        <v>3</v>
      </c>
    </row>
    <row r="128" spans="1:58" s="97" customFormat="1" ht="15" customHeight="1">
      <c r="A128" s="96"/>
      <c r="B128" s="1207"/>
      <c r="C128" s="569">
        <v>7</v>
      </c>
      <c r="D128" s="129">
        <v>581</v>
      </c>
      <c r="E128" s="130">
        <v>643</v>
      </c>
      <c r="F128" s="218">
        <v>1224</v>
      </c>
      <c r="G128" s="129"/>
      <c r="H128" s="130"/>
      <c r="I128" s="133">
        <f t="shared" si="38"/>
        <v>0</v>
      </c>
      <c r="J128" s="217">
        <v>11</v>
      </c>
      <c r="K128" s="130">
        <v>15</v>
      </c>
      <c r="L128" s="132">
        <f t="shared" si="39"/>
        <v>26</v>
      </c>
      <c r="M128" s="129"/>
      <c r="N128" s="130"/>
      <c r="O128" s="133">
        <f t="shared" si="40"/>
        <v>0</v>
      </c>
      <c r="P128" s="217">
        <v>14</v>
      </c>
      <c r="Q128" s="130">
        <v>10</v>
      </c>
      <c r="R128" s="132">
        <f t="shared" si="41"/>
        <v>24</v>
      </c>
      <c r="S128" s="129"/>
      <c r="T128" s="130">
        <v>1</v>
      </c>
      <c r="U128" s="133">
        <f t="shared" si="42"/>
        <v>1</v>
      </c>
      <c r="V128" s="74">
        <v>-1</v>
      </c>
      <c r="W128" s="75">
        <v>-2</v>
      </c>
      <c r="X128" s="133">
        <f t="shared" si="43"/>
        <v>-3</v>
      </c>
      <c r="Y128" s="129">
        <f t="shared" si="47"/>
        <v>577</v>
      </c>
      <c r="Z128" s="130">
        <f t="shared" si="48"/>
        <v>647</v>
      </c>
      <c r="AA128" s="218">
        <f t="shared" si="49"/>
        <v>1224</v>
      </c>
      <c r="AB128" s="572">
        <f t="shared" si="56"/>
        <v>0</v>
      </c>
      <c r="AC128" s="577">
        <v>577</v>
      </c>
      <c r="AD128" s="583">
        <v>647</v>
      </c>
      <c r="AE128" s="577">
        <v>1224</v>
      </c>
      <c r="AF128" s="578">
        <f t="shared" si="44"/>
        <v>0</v>
      </c>
      <c r="AG128" s="372">
        <f t="shared" si="36"/>
        <v>0</v>
      </c>
      <c r="AH128" s="372">
        <f t="shared" si="37"/>
        <v>0</v>
      </c>
      <c r="AJ128" s="99"/>
      <c r="AK128" s="100"/>
      <c r="AL128" s="100"/>
      <c r="AM128" s="100"/>
      <c r="AN128" s="100"/>
      <c r="AO128" s="100"/>
      <c r="AP128" s="100"/>
      <c r="AQ128" s="243"/>
      <c r="BA128" s="101"/>
      <c r="BD128" s="423">
        <f t="shared" si="50"/>
        <v>-4</v>
      </c>
      <c r="BE128" s="423">
        <f t="shared" si="51"/>
        <v>4</v>
      </c>
      <c r="BF128" s="423">
        <f t="shared" si="52"/>
        <v>0</v>
      </c>
    </row>
    <row r="129" spans="1:58" s="97" customFormat="1" ht="15" customHeight="1">
      <c r="A129" s="96"/>
      <c r="B129" s="1207"/>
      <c r="C129" s="569">
        <v>8</v>
      </c>
      <c r="D129" s="129">
        <v>443</v>
      </c>
      <c r="E129" s="130">
        <v>456</v>
      </c>
      <c r="F129" s="218">
        <v>899</v>
      </c>
      <c r="G129" s="129"/>
      <c r="H129" s="130"/>
      <c r="I129" s="133">
        <f>SUM(G129:H129)</f>
        <v>0</v>
      </c>
      <c r="J129" s="217">
        <v>6</v>
      </c>
      <c r="K129" s="130">
        <v>6</v>
      </c>
      <c r="L129" s="132">
        <f>SUM(J129:K129)</f>
        <v>12</v>
      </c>
      <c r="M129" s="129"/>
      <c r="N129" s="130"/>
      <c r="O129" s="133">
        <f>SUM(M129:N129)</f>
        <v>0</v>
      </c>
      <c r="P129" s="217">
        <v>3</v>
      </c>
      <c r="Q129" s="130">
        <v>5</v>
      </c>
      <c r="R129" s="132">
        <f>SUM(P129:Q129)</f>
        <v>8</v>
      </c>
      <c r="S129" s="129">
        <v>1</v>
      </c>
      <c r="T129" s="130">
        <v>2</v>
      </c>
      <c r="U129" s="133">
        <f>SUM(S129:T129)</f>
        <v>3</v>
      </c>
      <c r="V129" s="74">
        <v>-1</v>
      </c>
      <c r="W129" s="75">
        <v>2</v>
      </c>
      <c r="X129" s="133">
        <f>SUM(V129:W129)</f>
        <v>1</v>
      </c>
      <c r="Y129" s="129">
        <f t="shared" si="47"/>
        <v>446</v>
      </c>
      <c r="Z129" s="130">
        <f t="shared" si="48"/>
        <v>461</v>
      </c>
      <c r="AA129" s="218">
        <f t="shared" si="49"/>
        <v>907</v>
      </c>
      <c r="AB129" s="572">
        <f t="shared" si="56"/>
        <v>8</v>
      </c>
      <c r="AC129" s="577">
        <v>446</v>
      </c>
      <c r="AD129" s="583">
        <v>461</v>
      </c>
      <c r="AE129" s="577">
        <v>907</v>
      </c>
      <c r="AF129" s="578">
        <f t="shared" si="44"/>
        <v>0</v>
      </c>
      <c r="AG129" s="372">
        <f t="shared" si="36"/>
        <v>0</v>
      </c>
      <c r="AH129" s="372">
        <f t="shared" si="37"/>
        <v>0</v>
      </c>
      <c r="AJ129" s="99"/>
      <c r="AK129" s="100"/>
      <c r="AL129" s="100"/>
      <c r="AM129" s="100"/>
      <c r="AN129" s="100"/>
      <c r="AO129" s="100"/>
      <c r="AP129" s="100"/>
      <c r="AQ129" s="243"/>
      <c r="BA129" s="101"/>
      <c r="BD129" s="423">
        <f t="shared" si="50"/>
        <v>3</v>
      </c>
      <c r="BE129" s="423">
        <f t="shared" si="51"/>
        <v>5</v>
      </c>
      <c r="BF129" s="423">
        <f t="shared" si="52"/>
        <v>8</v>
      </c>
    </row>
    <row r="130" spans="1:58" s="97" customFormat="1" ht="15" customHeight="1">
      <c r="A130" s="96"/>
      <c r="B130" s="1207"/>
      <c r="C130" s="569">
        <v>9</v>
      </c>
      <c r="D130" s="129">
        <v>418</v>
      </c>
      <c r="E130" s="130">
        <v>434</v>
      </c>
      <c r="F130" s="218">
        <v>852</v>
      </c>
      <c r="G130" s="129"/>
      <c r="H130" s="130"/>
      <c r="I130" s="133">
        <f>SUM(G130:H130)</f>
        <v>0</v>
      </c>
      <c r="J130" s="217">
        <v>4</v>
      </c>
      <c r="K130" s="130">
        <v>8</v>
      </c>
      <c r="L130" s="132">
        <f>SUM(J130:K130)</f>
        <v>12</v>
      </c>
      <c r="M130" s="129"/>
      <c r="N130" s="130"/>
      <c r="O130" s="133">
        <f>SUM(M130:N130)</f>
        <v>0</v>
      </c>
      <c r="P130" s="217">
        <v>14</v>
      </c>
      <c r="Q130" s="130">
        <v>8</v>
      </c>
      <c r="R130" s="132">
        <f>SUM(P130:Q130)</f>
        <v>22</v>
      </c>
      <c r="S130" s="129"/>
      <c r="T130" s="130"/>
      <c r="U130" s="133">
        <f>SUM(S130:T130)</f>
        <v>0</v>
      </c>
      <c r="V130" s="74">
        <v>-1</v>
      </c>
      <c r="W130" s="75">
        <v>2</v>
      </c>
      <c r="X130" s="133">
        <f>SUM(V130:W130)</f>
        <v>1</v>
      </c>
      <c r="Y130" s="129">
        <f t="shared" si="47"/>
        <v>407</v>
      </c>
      <c r="Z130" s="130">
        <f t="shared" si="48"/>
        <v>436</v>
      </c>
      <c r="AA130" s="218">
        <f t="shared" si="49"/>
        <v>843</v>
      </c>
      <c r="AB130" s="572">
        <f t="shared" si="56"/>
        <v>-9</v>
      </c>
      <c r="AC130" s="577">
        <v>407</v>
      </c>
      <c r="AD130" s="583">
        <v>436</v>
      </c>
      <c r="AE130" s="577">
        <v>843</v>
      </c>
      <c r="AF130" s="578">
        <f t="shared" si="44"/>
        <v>0</v>
      </c>
      <c r="AG130" s="372">
        <f t="shared" si="36"/>
        <v>0</v>
      </c>
      <c r="AH130" s="372">
        <f t="shared" si="37"/>
        <v>0</v>
      </c>
      <c r="AJ130" s="99"/>
      <c r="AK130" s="100"/>
      <c r="AL130" s="100"/>
      <c r="AM130" s="100"/>
      <c r="AN130" s="100"/>
      <c r="AO130" s="100"/>
      <c r="AP130" s="100"/>
      <c r="AQ130" s="243"/>
      <c r="BA130" s="101"/>
      <c r="BD130" s="423">
        <f t="shared" si="50"/>
        <v>-11</v>
      </c>
      <c r="BE130" s="423">
        <f t="shared" si="51"/>
        <v>2</v>
      </c>
      <c r="BF130" s="423">
        <f t="shared" si="52"/>
        <v>-9</v>
      </c>
    </row>
    <row r="131" spans="1:58" s="97" customFormat="1" ht="15" customHeight="1">
      <c r="A131" s="96"/>
      <c r="B131" s="1207"/>
      <c r="C131" s="600">
        <v>10</v>
      </c>
      <c r="D131" s="151">
        <v>1284</v>
      </c>
      <c r="E131" s="152">
        <v>1391</v>
      </c>
      <c r="F131" s="221">
        <v>2675</v>
      </c>
      <c r="G131" s="151"/>
      <c r="H131" s="152"/>
      <c r="I131" s="155">
        <f t="shared" si="38"/>
        <v>0</v>
      </c>
      <c r="J131" s="220">
        <v>20</v>
      </c>
      <c r="K131" s="152">
        <v>20</v>
      </c>
      <c r="L131" s="154">
        <f t="shared" si="39"/>
        <v>40</v>
      </c>
      <c r="M131" s="151"/>
      <c r="N131" s="152"/>
      <c r="O131" s="155">
        <f t="shared" si="40"/>
        <v>0</v>
      </c>
      <c r="P131" s="220">
        <v>26</v>
      </c>
      <c r="Q131" s="152">
        <v>17</v>
      </c>
      <c r="R131" s="154">
        <f t="shared" si="41"/>
        <v>43</v>
      </c>
      <c r="S131" s="151">
        <v>1</v>
      </c>
      <c r="T131" s="152"/>
      <c r="U131" s="155">
        <f t="shared" si="42"/>
        <v>1</v>
      </c>
      <c r="V131" s="76">
        <v>5</v>
      </c>
      <c r="W131" s="77">
        <v>3</v>
      </c>
      <c r="X131" s="155">
        <f t="shared" si="43"/>
        <v>8</v>
      </c>
      <c r="Y131" s="151">
        <f t="shared" si="47"/>
        <v>1284</v>
      </c>
      <c r="Z131" s="152">
        <f t="shared" si="48"/>
        <v>1397</v>
      </c>
      <c r="AA131" s="221">
        <f t="shared" si="49"/>
        <v>2681</v>
      </c>
      <c r="AB131" s="601">
        <f t="shared" si="56"/>
        <v>6</v>
      </c>
      <c r="AC131" s="602">
        <v>1284</v>
      </c>
      <c r="AD131" s="603">
        <v>1397</v>
      </c>
      <c r="AE131" s="602">
        <v>2681</v>
      </c>
      <c r="AF131" s="578">
        <f t="shared" si="44"/>
        <v>0</v>
      </c>
      <c r="AG131" s="372">
        <f t="shared" si="36"/>
        <v>0</v>
      </c>
      <c r="AH131" s="372">
        <f t="shared" si="37"/>
        <v>0</v>
      </c>
      <c r="AJ131" s="99"/>
      <c r="AK131" s="100"/>
      <c r="AL131" s="100"/>
      <c r="AM131" s="100"/>
      <c r="AN131" s="100"/>
      <c r="AO131" s="100"/>
      <c r="AP131" s="100"/>
      <c r="AQ131" s="243"/>
      <c r="BA131" s="101"/>
      <c r="BD131" s="423">
        <f t="shared" si="50"/>
        <v>0</v>
      </c>
      <c r="BE131" s="423">
        <f t="shared" si="51"/>
        <v>6</v>
      </c>
      <c r="BF131" s="423">
        <f t="shared" si="52"/>
        <v>6</v>
      </c>
    </row>
    <row r="132" spans="1:58" s="97" customFormat="1" ht="15" customHeight="1">
      <c r="A132" s="96"/>
      <c r="B132" s="1207"/>
      <c r="C132" s="568">
        <v>11</v>
      </c>
      <c r="D132" s="118">
        <v>740</v>
      </c>
      <c r="E132" s="119">
        <v>814</v>
      </c>
      <c r="F132" s="216">
        <v>1554</v>
      </c>
      <c r="G132" s="118"/>
      <c r="H132" s="119"/>
      <c r="I132" s="122">
        <f t="shared" si="38"/>
        <v>0</v>
      </c>
      <c r="J132" s="215">
        <v>9</v>
      </c>
      <c r="K132" s="119">
        <v>11</v>
      </c>
      <c r="L132" s="121">
        <f t="shared" si="39"/>
        <v>20</v>
      </c>
      <c r="M132" s="118"/>
      <c r="N132" s="119"/>
      <c r="O132" s="122">
        <f t="shared" si="40"/>
        <v>0</v>
      </c>
      <c r="P132" s="215">
        <v>6</v>
      </c>
      <c r="Q132" s="119">
        <v>6</v>
      </c>
      <c r="R132" s="121">
        <f t="shared" si="41"/>
        <v>12</v>
      </c>
      <c r="S132" s="118"/>
      <c r="T132" s="119"/>
      <c r="U132" s="122">
        <f t="shared" si="42"/>
        <v>0</v>
      </c>
      <c r="V132" s="72">
        <v>3</v>
      </c>
      <c r="W132" s="73">
        <v>1</v>
      </c>
      <c r="X132" s="122">
        <f t="shared" si="43"/>
        <v>4</v>
      </c>
      <c r="Y132" s="118">
        <f t="shared" si="47"/>
        <v>746</v>
      </c>
      <c r="Z132" s="119">
        <f t="shared" si="48"/>
        <v>820</v>
      </c>
      <c r="AA132" s="216">
        <f t="shared" si="49"/>
        <v>1566</v>
      </c>
      <c r="AB132" s="574">
        <f t="shared" si="56"/>
        <v>12</v>
      </c>
      <c r="AC132" s="576">
        <v>746</v>
      </c>
      <c r="AD132" s="582">
        <v>820</v>
      </c>
      <c r="AE132" s="576">
        <v>1566</v>
      </c>
      <c r="AF132" s="578">
        <f t="shared" si="44"/>
        <v>0</v>
      </c>
      <c r="AG132" s="372">
        <f t="shared" si="36"/>
        <v>0</v>
      </c>
      <c r="AH132" s="372">
        <f t="shared" si="37"/>
        <v>0</v>
      </c>
      <c r="AJ132" s="99"/>
      <c r="AK132" s="100"/>
      <c r="AL132" s="100"/>
      <c r="AM132" s="100"/>
      <c r="AN132" s="100"/>
      <c r="AO132" s="100"/>
      <c r="AP132" s="100"/>
      <c r="AQ132" s="243"/>
      <c r="BA132" s="101"/>
      <c r="BD132" s="423">
        <f t="shared" si="50"/>
        <v>6</v>
      </c>
      <c r="BE132" s="423">
        <f t="shared" si="51"/>
        <v>6</v>
      </c>
      <c r="BF132" s="423">
        <f t="shared" si="52"/>
        <v>12</v>
      </c>
    </row>
    <row r="133" spans="1:58" s="97" customFormat="1" ht="15" customHeight="1">
      <c r="A133" s="96"/>
      <c r="B133" s="1207"/>
      <c r="C133" s="569">
        <v>12</v>
      </c>
      <c r="D133" s="130">
        <v>505</v>
      </c>
      <c r="E133" s="130">
        <v>552</v>
      </c>
      <c r="F133" s="218">
        <v>1057</v>
      </c>
      <c r="G133" s="129"/>
      <c r="H133" s="130"/>
      <c r="I133" s="133">
        <f t="shared" si="38"/>
        <v>0</v>
      </c>
      <c r="J133" s="217">
        <v>2</v>
      </c>
      <c r="K133" s="130">
        <v>2</v>
      </c>
      <c r="L133" s="132">
        <f t="shared" si="39"/>
        <v>4</v>
      </c>
      <c r="M133" s="129"/>
      <c r="N133" s="130"/>
      <c r="O133" s="133">
        <f t="shared" si="40"/>
        <v>0</v>
      </c>
      <c r="P133" s="217">
        <v>3</v>
      </c>
      <c r="Q133" s="130">
        <v>4</v>
      </c>
      <c r="R133" s="132">
        <f t="shared" si="41"/>
        <v>7</v>
      </c>
      <c r="S133" s="129"/>
      <c r="T133" s="130"/>
      <c r="U133" s="133">
        <f t="shared" si="42"/>
        <v>0</v>
      </c>
      <c r="V133" s="74">
        <v>1</v>
      </c>
      <c r="W133" s="75">
        <v>3</v>
      </c>
      <c r="X133" s="133">
        <f t="shared" si="43"/>
        <v>4</v>
      </c>
      <c r="Y133" s="129">
        <f t="shared" si="47"/>
        <v>505</v>
      </c>
      <c r="Z133" s="130">
        <f t="shared" si="48"/>
        <v>553</v>
      </c>
      <c r="AA133" s="218">
        <f t="shared" si="49"/>
        <v>1058</v>
      </c>
      <c r="AB133" s="572">
        <f t="shared" si="56"/>
        <v>1</v>
      </c>
      <c r="AC133" s="577">
        <v>505</v>
      </c>
      <c r="AD133" s="583">
        <v>553</v>
      </c>
      <c r="AE133" s="577">
        <v>1058</v>
      </c>
      <c r="AF133" s="371">
        <f t="shared" si="44"/>
        <v>0</v>
      </c>
      <c r="AG133" s="371">
        <f t="shared" si="36"/>
        <v>0</v>
      </c>
      <c r="AH133" s="371">
        <f t="shared" si="37"/>
        <v>0</v>
      </c>
      <c r="AJ133" s="99"/>
      <c r="AK133" s="100"/>
      <c r="AL133" s="100"/>
      <c r="AM133" s="100"/>
      <c r="AN133" s="100"/>
      <c r="AO133" s="100"/>
      <c r="AP133" s="100"/>
      <c r="AQ133" s="243"/>
      <c r="BA133" s="101"/>
      <c r="BD133" s="423">
        <f t="shared" si="50"/>
        <v>0</v>
      </c>
      <c r="BE133" s="423">
        <f t="shared" si="51"/>
        <v>1</v>
      </c>
      <c r="BF133" s="423">
        <f t="shared" si="52"/>
        <v>1</v>
      </c>
    </row>
    <row r="134" spans="1:58" s="97" customFormat="1" ht="15" customHeight="1">
      <c r="A134" s="96"/>
      <c r="B134" s="1207"/>
      <c r="C134" s="569">
        <v>13</v>
      </c>
      <c r="D134" s="162">
        <v>305</v>
      </c>
      <c r="E134" s="163">
        <v>317</v>
      </c>
      <c r="F134" s="604">
        <v>622</v>
      </c>
      <c r="G134" s="162"/>
      <c r="H134" s="163"/>
      <c r="I134" s="610">
        <f t="shared" si="38"/>
        <v>0</v>
      </c>
      <c r="J134" s="605">
        <v>1</v>
      </c>
      <c r="K134" s="163">
        <v>3</v>
      </c>
      <c r="L134" s="165">
        <f t="shared" si="39"/>
        <v>4</v>
      </c>
      <c r="M134" s="162"/>
      <c r="N134" s="163"/>
      <c r="O134" s="610">
        <f t="shared" si="40"/>
        <v>0</v>
      </c>
      <c r="P134" s="605">
        <v>1</v>
      </c>
      <c r="Q134" s="163">
        <v>2</v>
      </c>
      <c r="R134" s="165">
        <f t="shared" si="41"/>
        <v>3</v>
      </c>
      <c r="S134" s="162"/>
      <c r="T134" s="163"/>
      <c r="U134" s="610">
        <f t="shared" si="42"/>
        <v>0</v>
      </c>
      <c r="V134" s="234">
        <v>-2</v>
      </c>
      <c r="W134" s="235">
        <v>-1</v>
      </c>
      <c r="X134" s="610">
        <f t="shared" si="43"/>
        <v>-3</v>
      </c>
      <c r="Y134" s="129">
        <f t="shared" si="47"/>
        <v>303</v>
      </c>
      <c r="Z134" s="163">
        <f t="shared" si="48"/>
        <v>317</v>
      </c>
      <c r="AA134" s="604">
        <f t="shared" si="49"/>
        <v>620</v>
      </c>
      <c r="AB134" s="606">
        <f t="shared" si="56"/>
        <v>-2</v>
      </c>
      <c r="AC134" s="607">
        <v>303</v>
      </c>
      <c r="AD134" s="608">
        <v>317</v>
      </c>
      <c r="AE134" s="607">
        <v>620</v>
      </c>
      <c r="AF134" s="581">
        <f t="shared" si="44"/>
        <v>0</v>
      </c>
      <c r="AG134" s="376">
        <f t="shared" si="36"/>
        <v>0</v>
      </c>
      <c r="AH134" s="376">
        <f t="shared" si="37"/>
        <v>0</v>
      </c>
      <c r="AJ134" s="99"/>
      <c r="AK134" s="100"/>
      <c r="AL134" s="100"/>
      <c r="AM134" s="100"/>
      <c r="AN134" s="100"/>
      <c r="AO134" s="100"/>
      <c r="AP134" s="100"/>
      <c r="AQ134" s="243"/>
      <c r="BA134" s="101"/>
      <c r="BD134" s="423">
        <f t="shared" si="50"/>
        <v>-2</v>
      </c>
      <c r="BE134" s="423">
        <f t="shared" si="51"/>
        <v>0</v>
      </c>
      <c r="BF134" s="423">
        <f t="shared" si="52"/>
        <v>-2</v>
      </c>
    </row>
    <row r="135" spans="1:58" s="97" customFormat="1" ht="15" customHeight="1">
      <c r="A135" s="96"/>
      <c r="B135" s="1207"/>
      <c r="C135" s="569">
        <v>14</v>
      </c>
      <c r="D135" s="129">
        <v>33</v>
      </c>
      <c r="E135" s="130">
        <v>35</v>
      </c>
      <c r="F135" s="218">
        <v>68</v>
      </c>
      <c r="G135" s="129"/>
      <c r="H135" s="130"/>
      <c r="I135" s="133">
        <f t="shared" si="38"/>
        <v>0</v>
      </c>
      <c r="J135" s="217"/>
      <c r="K135" s="130"/>
      <c r="L135" s="132">
        <f t="shared" si="39"/>
        <v>0</v>
      </c>
      <c r="M135" s="129"/>
      <c r="N135" s="130"/>
      <c r="O135" s="133">
        <f t="shared" si="40"/>
        <v>0</v>
      </c>
      <c r="P135" s="217"/>
      <c r="Q135" s="130">
        <v>1</v>
      </c>
      <c r="R135" s="132">
        <f t="shared" si="41"/>
        <v>1</v>
      </c>
      <c r="S135" s="129"/>
      <c r="T135" s="130"/>
      <c r="U135" s="133">
        <f t="shared" si="42"/>
        <v>0</v>
      </c>
      <c r="V135" s="74"/>
      <c r="W135" s="75"/>
      <c r="X135" s="133">
        <f t="shared" si="43"/>
        <v>0</v>
      </c>
      <c r="Y135" s="129">
        <f>D135+G135+J135+M135-P135+S135+V135</f>
        <v>33</v>
      </c>
      <c r="Z135" s="130">
        <f t="shared" si="48"/>
        <v>34</v>
      </c>
      <c r="AA135" s="218">
        <f t="shared" si="49"/>
        <v>67</v>
      </c>
      <c r="AB135" s="572">
        <f t="shared" si="56"/>
        <v>-1</v>
      </c>
      <c r="AC135" s="577">
        <v>33</v>
      </c>
      <c r="AD135" s="583">
        <v>34</v>
      </c>
      <c r="AE135" s="577">
        <v>67</v>
      </c>
      <c r="AF135" s="578">
        <f t="shared" si="44"/>
        <v>0</v>
      </c>
      <c r="AG135" s="372">
        <f t="shared" si="36"/>
        <v>0</v>
      </c>
      <c r="AH135" s="372">
        <f t="shared" si="37"/>
        <v>0</v>
      </c>
      <c r="AJ135" s="99"/>
      <c r="AK135" s="100"/>
      <c r="AL135" s="100"/>
      <c r="AM135" s="100"/>
      <c r="AN135" s="100"/>
      <c r="AO135" s="100"/>
      <c r="AP135" s="100"/>
      <c r="AQ135" s="243"/>
      <c r="BA135" s="101"/>
      <c r="BD135" s="423">
        <f t="shared" si="50"/>
        <v>0</v>
      </c>
      <c r="BE135" s="423">
        <f t="shared" si="51"/>
        <v>-1</v>
      </c>
      <c r="BF135" s="423">
        <f t="shared" si="52"/>
        <v>-1</v>
      </c>
    </row>
    <row r="136" spans="1:58" s="97" customFormat="1" ht="15" customHeight="1">
      <c r="A136" s="96"/>
      <c r="B136" s="1207"/>
      <c r="C136" s="569">
        <v>15</v>
      </c>
      <c r="D136" s="129">
        <v>894</v>
      </c>
      <c r="E136" s="130">
        <v>950</v>
      </c>
      <c r="F136" s="218">
        <v>1844</v>
      </c>
      <c r="G136" s="129"/>
      <c r="H136" s="130"/>
      <c r="I136" s="133">
        <f t="shared" si="38"/>
        <v>0</v>
      </c>
      <c r="J136" s="217">
        <v>10</v>
      </c>
      <c r="K136" s="130">
        <v>11</v>
      </c>
      <c r="L136" s="132">
        <f t="shared" si="39"/>
        <v>21</v>
      </c>
      <c r="M136" s="129"/>
      <c r="N136" s="130"/>
      <c r="O136" s="133">
        <f t="shared" si="40"/>
        <v>0</v>
      </c>
      <c r="P136" s="217">
        <v>6</v>
      </c>
      <c r="Q136" s="130">
        <v>5</v>
      </c>
      <c r="R136" s="132">
        <f t="shared" si="41"/>
        <v>11</v>
      </c>
      <c r="S136" s="129">
        <v>1</v>
      </c>
      <c r="T136" s="130"/>
      <c r="U136" s="133">
        <f t="shared" si="42"/>
        <v>1</v>
      </c>
      <c r="V136" s="74">
        <v>-2</v>
      </c>
      <c r="W136" s="75">
        <v>-1</v>
      </c>
      <c r="X136" s="133">
        <f t="shared" si="43"/>
        <v>-3</v>
      </c>
      <c r="Y136" s="129">
        <f>D136+G136+J136+M136-P136+S136+V136</f>
        <v>897</v>
      </c>
      <c r="Z136" s="130">
        <f t="shared" si="48"/>
        <v>955</v>
      </c>
      <c r="AA136" s="218">
        <f t="shared" si="49"/>
        <v>1852</v>
      </c>
      <c r="AB136" s="572">
        <f t="shared" si="56"/>
        <v>8</v>
      </c>
      <c r="AC136" s="577">
        <v>897</v>
      </c>
      <c r="AD136" s="583">
        <v>955</v>
      </c>
      <c r="AE136" s="577">
        <v>1852</v>
      </c>
      <c r="AF136" s="578">
        <f t="shared" si="44"/>
        <v>0</v>
      </c>
      <c r="AG136" s="372">
        <f t="shared" si="36"/>
        <v>0</v>
      </c>
      <c r="AH136" s="372">
        <f t="shared" si="37"/>
        <v>0</v>
      </c>
      <c r="AJ136" s="99"/>
      <c r="AK136" s="100"/>
      <c r="AL136" s="100"/>
      <c r="AM136" s="100"/>
      <c r="AN136" s="100"/>
      <c r="AO136" s="100"/>
      <c r="AP136" s="100"/>
      <c r="AQ136" s="243"/>
      <c r="BA136" s="101"/>
      <c r="BD136" s="423">
        <f t="shared" si="50"/>
        <v>3</v>
      </c>
      <c r="BE136" s="423">
        <f t="shared" si="51"/>
        <v>5</v>
      </c>
      <c r="BF136" s="423">
        <f t="shared" si="52"/>
        <v>8</v>
      </c>
    </row>
    <row r="137" spans="1:58" s="97" customFormat="1" ht="15" customHeight="1">
      <c r="A137" s="96"/>
      <c r="B137" s="1207"/>
      <c r="C137" s="569">
        <v>16</v>
      </c>
      <c r="D137" s="129">
        <v>253</v>
      </c>
      <c r="E137" s="130">
        <v>272</v>
      </c>
      <c r="F137" s="218">
        <v>525</v>
      </c>
      <c r="G137" s="129"/>
      <c r="H137" s="130"/>
      <c r="I137" s="133">
        <f t="shared" si="38"/>
        <v>0</v>
      </c>
      <c r="J137" s="217">
        <v>4</v>
      </c>
      <c r="K137" s="130">
        <v>2</v>
      </c>
      <c r="L137" s="132">
        <f t="shared" si="39"/>
        <v>6</v>
      </c>
      <c r="M137" s="129"/>
      <c r="N137" s="130"/>
      <c r="O137" s="133">
        <f t="shared" si="40"/>
        <v>0</v>
      </c>
      <c r="P137" s="217">
        <v>2</v>
      </c>
      <c r="Q137" s="130">
        <v>2</v>
      </c>
      <c r="R137" s="132">
        <f t="shared" si="41"/>
        <v>4</v>
      </c>
      <c r="S137" s="129"/>
      <c r="T137" s="130"/>
      <c r="U137" s="133">
        <f t="shared" si="42"/>
        <v>0</v>
      </c>
      <c r="V137" s="74"/>
      <c r="W137" s="75">
        <v>-1</v>
      </c>
      <c r="X137" s="133">
        <f t="shared" si="43"/>
        <v>-1</v>
      </c>
      <c r="Y137" s="129">
        <f t="shared" si="47"/>
        <v>255</v>
      </c>
      <c r="Z137" s="130">
        <f t="shared" si="48"/>
        <v>271</v>
      </c>
      <c r="AA137" s="218">
        <f t="shared" si="49"/>
        <v>526</v>
      </c>
      <c r="AB137" s="572">
        <f t="shared" si="56"/>
        <v>1</v>
      </c>
      <c r="AC137" s="577">
        <v>255</v>
      </c>
      <c r="AD137" s="583">
        <v>271</v>
      </c>
      <c r="AE137" s="577">
        <v>526</v>
      </c>
      <c r="AF137" s="578">
        <f t="shared" si="44"/>
        <v>0</v>
      </c>
      <c r="AG137" s="372">
        <f aca="true" t="shared" si="57" ref="AG137:AG200">IF(Z137=AD137,0,1)</f>
        <v>0</v>
      </c>
      <c r="AH137" s="372">
        <f aca="true" t="shared" si="58" ref="AH137:AH200">IF(AA137=AE137,0,1)</f>
        <v>0</v>
      </c>
      <c r="AJ137" s="99"/>
      <c r="AK137" s="100"/>
      <c r="AL137" s="100"/>
      <c r="AM137" s="100"/>
      <c r="AN137" s="100"/>
      <c r="AO137" s="100"/>
      <c r="AP137" s="100"/>
      <c r="AQ137" s="243"/>
      <c r="BA137" s="101"/>
      <c r="BD137" s="423">
        <f t="shared" si="50"/>
        <v>2</v>
      </c>
      <c r="BE137" s="423">
        <f t="shared" si="51"/>
        <v>-1</v>
      </c>
      <c r="BF137" s="423">
        <f t="shared" si="52"/>
        <v>1</v>
      </c>
    </row>
    <row r="138" spans="1:58" s="97" customFormat="1" ht="15" customHeight="1">
      <c r="A138" s="96"/>
      <c r="B138" s="1207"/>
      <c r="C138" s="569">
        <v>17</v>
      </c>
      <c r="D138" s="129">
        <v>716</v>
      </c>
      <c r="E138" s="130">
        <v>803</v>
      </c>
      <c r="F138" s="218">
        <v>1519</v>
      </c>
      <c r="G138" s="129"/>
      <c r="H138" s="130"/>
      <c r="I138" s="133">
        <f aca="true" t="shared" si="59" ref="I138:I201">SUM(G138:H138)</f>
        <v>0</v>
      </c>
      <c r="J138" s="217">
        <v>16</v>
      </c>
      <c r="K138" s="130">
        <v>20</v>
      </c>
      <c r="L138" s="132">
        <f aca="true" t="shared" si="60" ref="L138:L201">SUM(J138:K138)</f>
        <v>36</v>
      </c>
      <c r="M138" s="129"/>
      <c r="N138" s="130"/>
      <c r="O138" s="133">
        <f aca="true" t="shared" si="61" ref="O138:O201">SUM(M138:N138)</f>
        <v>0</v>
      </c>
      <c r="P138" s="217">
        <v>10</v>
      </c>
      <c r="Q138" s="130">
        <v>7</v>
      </c>
      <c r="R138" s="132">
        <f aca="true" t="shared" si="62" ref="R138:R201">SUM(P138:Q138)</f>
        <v>17</v>
      </c>
      <c r="S138" s="129"/>
      <c r="T138" s="130"/>
      <c r="U138" s="133">
        <f aca="true" t="shared" si="63" ref="U138:U201">SUM(S138:T138)</f>
        <v>0</v>
      </c>
      <c r="V138" s="74">
        <v>2</v>
      </c>
      <c r="W138" s="75">
        <v>-2</v>
      </c>
      <c r="X138" s="133">
        <f aca="true" t="shared" si="64" ref="X138:X201">SUM(V138:W138)</f>
        <v>0</v>
      </c>
      <c r="Y138" s="129">
        <f t="shared" si="47"/>
        <v>724</v>
      </c>
      <c r="Z138" s="130">
        <f t="shared" si="48"/>
        <v>814</v>
      </c>
      <c r="AA138" s="218">
        <f t="shared" si="49"/>
        <v>1538</v>
      </c>
      <c r="AB138" s="572">
        <f t="shared" si="56"/>
        <v>19</v>
      </c>
      <c r="AC138" s="577">
        <v>724</v>
      </c>
      <c r="AD138" s="583">
        <v>814</v>
      </c>
      <c r="AE138" s="577">
        <v>1538</v>
      </c>
      <c r="AF138" s="578">
        <f aca="true" t="shared" si="65" ref="AF138:AF201">IF(Y138=AC138,0,1)</f>
        <v>0</v>
      </c>
      <c r="AG138" s="372">
        <f t="shared" si="57"/>
        <v>0</v>
      </c>
      <c r="AH138" s="372">
        <f t="shared" si="58"/>
        <v>0</v>
      </c>
      <c r="AJ138" s="99"/>
      <c r="AK138" s="100"/>
      <c r="AL138" s="100"/>
      <c r="AM138" s="100"/>
      <c r="AN138" s="100"/>
      <c r="AO138" s="100"/>
      <c r="AP138" s="100"/>
      <c r="AQ138" s="243"/>
      <c r="BA138" s="101"/>
      <c r="BD138" s="423">
        <f t="shared" si="50"/>
        <v>8</v>
      </c>
      <c r="BE138" s="423">
        <f t="shared" si="51"/>
        <v>11</v>
      </c>
      <c r="BF138" s="423">
        <f t="shared" si="52"/>
        <v>19</v>
      </c>
    </row>
    <row r="139" spans="1:58" s="97" customFormat="1" ht="15" customHeight="1">
      <c r="A139" s="96"/>
      <c r="B139" s="1207"/>
      <c r="C139" s="569">
        <v>18</v>
      </c>
      <c r="D139" s="129">
        <v>409</v>
      </c>
      <c r="E139" s="130">
        <v>527</v>
      </c>
      <c r="F139" s="218">
        <v>936</v>
      </c>
      <c r="G139" s="129"/>
      <c r="H139" s="130"/>
      <c r="I139" s="133">
        <f t="shared" si="59"/>
        <v>0</v>
      </c>
      <c r="J139" s="217">
        <v>5</v>
      </c>
      <c r="K139" s="130">
        <v>6</v>
      </c>
      <c r="L139" s="132">
        <f t="shared" si="60"/>
        <v>11</v>
      </c>
      <c r="M139" s="129"/>
      <c r="N139" s="130"/>
      <c r="O139" s="133">
        <f t="shared" si="61"/>
        <v>0</v>
      </c>
      <c r="P139" s="217">
        <v>8</v>
      </c>
      <c r="Q139" s="130">
        <v>15</v>
      </c>
      <c r="R139" s="132">
        <f t="shared" si="62"/>
        <v>23</v>
      </c>
      <c r="S139" s="129"/>
      <c r="T139" s="130"/>
      <c r="U139" s="133">
        <f t="shared" si="63"/>
        <v>0</v>
      </c>
      <c r="V139" s="74">
        <v>1</v>
      </c>
      <c r="W139" s="75">
        <v>1</v>
      </c>
      <c r="X139" s="133">
        <f t="shared" si="64"/>
        <v>2</v>
      </c>
      <c r="Y139" s="129">
        <f t="shared" si="47"/>
        <v>407</v>
      </c>
      <c r="Z139" s="130">
        <f t="shared" si="48"/>
        <v>519</v>
      </c>
      <c r="AA139" s="218">
        <f t="shared" si="49"/>
        <v>926</v>
      </c>
      <c r="AB139" s="572">
        <f t="shared" si="56"/>
        <v>-10</v>
      </c>
      <c r="AC139" s="577">
        <v>407</v>
      </c>
      <c r="AD139" s="583">
        <v>519</v>
      </c>
      <c r="AE139" s="577">
        <v>926</v>
      </c>
      <c r="AF139" s="578">
        <f t="shared" si="65"/>
        <v>0</v>
      </c>
      <c r="AG139" s="372">
        <f t="shared" si="57"/>
        <v>0</v>
      </c>
      <c r="AH139" s="372">
        <f t="shared" si="58"/>
        <v>0</v>
      </c>
      <c r="AJ139" s="99"/>
      <c r="AK139" s="100"/>
      <c r="AL139" s="100"/>
      <c r="AM139" s="100"/>
      <c r="AN139" s="100"/>
      <c r="AO139" s="100"/>
      <c r="AP139" s="100"/>
      <c r="AQ139" s="243"/>
      <c r="BA139" s="101"/>
      <c r="BD139" s="423">
        <f t="shared" si="50"/>
        <v>-2</v>
      </c>
      <c r="BE139" s="423">
        <f t="shared" si="51"/>
        <v>-8</v>
      </c>
      <c r="BF139" s="423">
        <f t="shared" si="52"/>
        <v>-10</v>
      </c>
    </row>
    <row r="140" spans="1:58" s="97" customFormat="1" ht="15" customHeight="1">
      <c r="A140" s="96"/>
      <c r="B140" s="1207"/>
      <c r="C140" s="569">
        <v>19</v>
      </c>
      <c r="D140" s="129">
        <v>722</v>
      </c>
      <c r="E140" s="130">
        <v>764</v>
      </c>
      <c r="F140" s="218">
        <v>1486</v>
      </c>
      <c r="G140" s="129"/>
      <c r="H140" s="130"/>
      <c r="I140" s="133">
        <f t="shared" si="59"/>
        <v>0</v>
      </c>
      <c r="J140" s="217">
        <v>17</v>
      </c>
      <c r="K140" s="130">
        <v>13</v>
      </c>
      <c r="L140" s="132">
        <f t="shared" si="60"/>
        <v>30</v>
      </c>
      <c r="M140" s="129"/>
      <c r="N140" s="130"/>
      <c r="O140" s="133">
        <f t="shared" si="61"/>
        <v>0</v>
      </c>
      <c r="P140" s="217">
        <v>12</v>
      </c>
      <c r="Q140" s="130">
        <v>11</v>
      </c>
      <c r="R140" s="132">
        <f t="shared" si="62"/>
        <v>23</v>
      </c>
      <c r="S140" s="129"/>
      <c r="T140" s="130"/>
      <c r="U140" s="133">
        <f t="shared" si="63"/>
        <v>0</v>
      </c>
      <c r="V140" s="74">
        <v>-1</v>
      </c>
      <c r="W140" s="75"/>
      <c r="X140" s="133">
        <f t="shared" si="64"/>
        <v>-1</v>
      </c>
      <c r="Y140" s="129">
        <f t="shared" si="47"/>
        <v>726</v>
      </c>
      <c r="Z140" s="130">
        <f t="shared" si="48"/>
        <v>766</v>
      </c>
      <c r="AA140" s="218">
        <f t="shared" si="49"/>
        <v>1492</v>
      </c>
      <c r="AB140" s="572">
        <f t="shared" si="56"/>
        <v>6</v>
      </c>
      <c r="AC140" s="577">
        <v>726</v>
      </c>
      <c r="AD140" s="583">
        <v>766</v>
      </c>
      <c r="AE140" s="577">
        <v>1492</v>
      </c>
      <c r="AF140" s="578">
        <f t="shared" si="65"/>
        <v>0</v>
      </c>
      <c r="AG140" s="372">
        <f t="shared" si="57"/>
        <v>0</v>
      </c>
      <c r="AH140" s="372">
        <f t="shared" si="58"/>
        <v>0</v>
      </c>
      <c r="AJ140" s="99"/>
      <c r="AK140" s="100"/>
      <c r="AL140" s="100"/>
      <c r="AM140" s="100"/>
      <c r="AN140" s="100"/>
      <c r="AO140" s="100"/>
      <c r="AP140" s="100"/>
      <c r="AQ140" s="243"/>
      <c r="BA140" s="101"/>
      <c r="BD140" s="423">
        <f t="shared" si="50"/>
        <v>4</v>
      </c>
      <c r="BE140" s="423">
        <f t="shared" si="51"/>
        <v>2</v>
      </c>
      <c r="BF140" s="423">
        <f t="shared" si="52"/>
        <v>6</v>
      </c>
    </row>
    <row r="141" spans="1:58" s="97" customFormat="1" ht="15" customHeight="1">
      <c r="A141" s="96"/>
      <c r="B141" s="1207"/>
      <c r="C141" s="600">
        <v>20</v>
      </c>
      <c r="D141" s="151">
        <v>282</v>
      </c>
      <c r="E141" s="152">
        <v>329</v>
      </c>
      <c r="F141" s="221">
        <v>611</v>
      </c>
      <c r="G141" s="151"/>
      <c r="H141" s="152"/>
      <c r="I141" s="155">
        <f t="shared" si="59"/>
        <v>0</v>
      </c>
      <c r="J141" s="220">
        <v>4</v>
      </c>
      <c r="K141" s="152">
        <v>2</v>
      </c>
      <c r="L141" s="154">
        <f t="shared" si="60"/>
        <v>6</v>
      </c>
      <c r="M141" s="151"/>
      <c r="N141" s="152"/>
      <c r="O141" s="155">
        <f t="shared" si="61"/>
        <v>0</v>
      </c>
      <c r="P141" s="220">
        <v>6</v>
      </c>
      <c r="Q141" s="152">
        <v>4</v>
      </c>
      <c r="R141" s="154">
        <f t="shared" si="62"/>
        <v>10</v>
      </c>
      <c r="S141" s="151"/>
      <c r="T141" s="152"/>
      <c r="U141" s="155">
        <f t="shared" si="63"/>
        <v>0</v>
      </c>
      <c r="V141" s="76"/>
      <c r="W141" s="77"/>
      <c r="X141" s="155">
        <f t="shared" si="64"/>
        <v>0</v>
      </c>
      <c r="Y141" s="151">
        <f t="shared" si="47"/>
        <v>280</v>
      </c>
      <c r="Z141" s="152">
        <f t="shared" si="48"/>
        <v>327</v>
      </c>
      <c r="AA141" s="221">
        <f t="shared" si="49"/>
        <v>607</v>
      </c>
      <c r="AB141" s="601">
        <f t="shared" si="56"/>
        <v>-4</v>
      </c>
      <c r="AC141" s="602">
        <v>280</v>
      </c>
      <c r="AD141" s="603">
        <v>327</v>
      </c>
      <c r="AE141" s="602">
        <v>607</v>
      </c>
      <c r="AF141" s="578">
        <f t="shared" si="65"/>
        <v>0</v>
      </c>
      <c r="AG141" s="372">
        <f t="shared" si="57"/>
        <v>0</v>
      </c>
      <c r="AH141" s="372">
        <f t="shared" si="58"/>
        <v>0</v>
      </c>
      <c r="AJ141" s="99"/>
      <c r="AK141" s="100"/>
      <c r="AL141" s="100"/>
      <c r="AM141" s="100"/>
      <c r="AN141" s="100"/>
      <c r="AO141" s="100"/>
      <c r="AP141" s="100"/>
      <c r="AQ141" s="243"/>
      <c r="BA141" s="101"/>
      <c r="BD141" s="423">
        <f t="shared" si="50"/>
        <v>-2</v>
      </c>
      <c r="BE141" s="423">
        <f t="shared" si="51"/>
        <v>-2</v>
      </c>
      <c r="BF141" s="423">
        <f t="shared" si="52"/>
        <v>-4</v>
      </c>
    </row>
    <row r="142" spans="1:58" s="97" customFormat="1" ht="15" customHeight="1">
      <c r="A142" s="96"/>
      <c r="B142" s="1207"/>
      <c r="C142" s="609">
        <v>21</v>
      </c>
      <c r="D142" s="162">
        <v>1254</v>
      </c>
      <c r="E142" s="163">
        <v>1480</v>
      </c>
      <c r="F142" s="604">
        <v>2734</v>
      </c>
      <c r="G142" s="162"/>
      <c r="H142" s="163"/>
      <c r="I142" s="610">
        <f t="shared" si="59"/>
        <v>0</v>
      </c>
      <c r="J142" s="605">
        <v>17</v>
      </c>
      <c r="K142" s="163">
        <v>20</v>
      </c>
      <c r="L142" s="165">
        <f t="shared" si="60"/>
        <v>37</v>
      </c>
      <c r="M142" s="162"/>
      <c r="N142" s="163"/>
      <c r="O142" s="610">
        <f t="shared" si="61"/>
        <v>0</v>
      </c>
      <c r="P142" s="605">
        <v>13</v>
      </c>
      <c r="Q142" s="163">
        <v>14</v>
      </c>
      <c r="R142" s="165">
        <f t="shared" si="62"/>
        <v>27</v>
      </c>
      <c r="S142" s="162">
        <v>1</v>
      </c>
      <c r="T142" s="163"/>
      <c r="U142" s="610">
        <f t="shared" si="63"/>
        <v>1</v>
      </c>
      <c r="V142" s="234">
        <v>1</v>
      </c>
      <c r="W142" s="235">
        <v>2</v>
      </c>
      <c r="X142" s="610">
        <f t="shared" si="64"/>
        <v>3</v>
      </c>
      <c r="Y142" s="162">
        <f t="shared" si="47"/>
        <v>1260</v>
      </c>
      <c r="Z142" s="163">
        <f t="shared" si="48"/>
        <v>1488</v>
      </c>
      <c r="AA142" s="604">
        <f t="shared" si="49"/>
        <v>2748</v>
      </c>
      <c r="AB142" s="606">
        <f t="shared" si="56"/>
        <v>14</v>
      </c>
      <c r="AC142" s="607">
        <v>1260</v>
      </c>
      <c r="AD142" s="608">
        <v>1488</v>
      </c>
      <c r="AE142" s="607">
        <v>2748</v>
      </c>
      <c r="AF142" s="578">
        <f t="shared" si="65"/>
        <v>0</v>
      </c>
      <c r="AG142" s="372">
        <f t="shared" si="57"/>
        <v>0</v>
      </c>
      <c r="AH142" s="372">
        <f t="shared" si="58"/>
        <v>0</v>
      </c>
      <c r="AJ142" s="99"/>
      <c r="AK142" s="100"/>
      <c r="AL142" s="100"/>
      <c r="AM142" s="100"/>
      <c r="AN142" s="100"/>
      <c r="AO142" s="100"/>
      <c r="AP142" s="100"/>
      <c r="AQ142" s="243"/>
      <c r="BA142" s="101"/>
      <c r="BD142" s="423">
        <f t="shared" si="50"/>
        <v>6</v>
      </c>
      <c r="BE142" s="423">
        <f t="shared" si="51"/>
        <v>8</v>
      </c>
      <c r="BF142" s="423">
        <f t="shared" si="52"/>
        <v>14</v>
      </c>
    </row>
    <row r="143" spans="1:58" s="97" customFormat="1" ht="15" customHeight="1">
      <c r="A143" s="96"/>
      <c r="B143" s="1207"/>
      <c r="C143" s="569">
        <v>22</v>
      </c>
      <c r="D143" s="129">
        <v>486</v>
      </c>
      <c r="E143" s="130">
        <v>530</v>
      </c>
      <c r="F143" s="218">
        <v>1016</v>
      </c>
      <c r="G143" s="129"/>
      <c r="H143" s="130"/>
      <c r="I143" s="133">
        <f t="shared" si="59"/>
        <v>0</v>
      </c>
      <c r="J143" s="217">
        <v>4</v>
      </c>
      <c r="K143" s="130">
        <v>5</v>
      </c>
      <c r="L143" s="132">
        <f t="shared" si="60"/>
        <v>9</v>
      </c>
      <c r="M143" s="129"/>
      <c r="N143" s="130"/>
      <c r="O143" s="133">
        <f t="shared" si="61"/>
        <v>0</v>
      </c>
      <c r="P143" s="217">
        <v>3</v>
      </c>
      <c r="Q143" s="130">
        <v>6</v>
      </c>
      <c r="R143" s="132">
        <f t="shared" si="62"/>
        <v>9</v>
      </c>
      <c r="S143" s="129"/>
      <c r="T143" s="130"/>
      <c r="U143" s="133">
        <f t="shared" si="63"/>
        <v>0</v>
      </c>
      <c r="V143" s="74">
        <v>1</v>
      </c>
      <c r="W143" s="75">
        <v>2</v>
      </c>
      <c r="X143" s="133">
        <f t="shared" si="64"/>
        <v>3</v>
      </c>
      <c r="Y143" s="129">
        <f t="shared" si="47"/>
        <v>488</v>
      </c>
      <c r="Z143" s="130">
        <f t="shared" si="48"/>
        <v>531</v>
      </c>
      <c r="AA143" s="218">
        <f t="shared" si="49"/>
        <v>1019</v>
      </c>
      <c r="AB143" s="572">
        <f t="shared" si="56"/>
        <v>3</v>
      </c>
      <c r="AC143" s="577">
        <v>488</v>
      </c>
      <c r="AD143" s="583">
        <v>531</v>
      </c>
      <c r="AE143" s="577">
        <v>1019</v>
      </c>
      <c r="AF143" s="578">
        <f t="shared" si="65"/>
        <v>0</v>
      </c>
      <c r="AG143" s="372">
        <f t="shared" si="57"/>
        <v>0</v>
      </c>
      <c r="AH143" s="372">
        <f t="shared" si="58"/>
        <v>0</v>
      </c>
      <c r="AJ143" s="99"/>
      <c r="AK143" s="100"/>
      <c r="AL143" s="100"/>
      <c r="AM143" s="100"/>
      <c r="AN143" s="100"/>
      <c r="AO143" s="100"/>
      <c r="AP143" s="100"/>
      <c r="AQ143" s="243"/>
      <c r="BA143" s="101"/>
      <c r="BD143" s="423">
        <f t="shared" si="50"/>
        <v>2</v>
      </c>
      <c r="BE143" s="423">
        <f t="shared" si="51"/>
        <v>1</v>
      </c>
      <c r="BF143" s="423">
        <f t="shared" si="52"/>
        <v>3</v>
      </c>
    </row>
    <row r="144" spans="1:58" s="97" customFormat="1" ht="15" customHeight="1">
      <c r="A144" s="96"/>
      <c r="B144" s="1208"/>
      <c r="C144" s="570" t="s">
        <v>244</v>
      </c>
      <c r="D144" s="170">
        <v>12177</v>
      </c>
      <c r="E144" s="171">
        <v>13460</v>
      </c>
      <c r="F144" s="571">
        <v>25637</v>
      </c>
      <c r="G144" s="170">
        <f aca="true" t="shared" si="66" ref="G144:W144">SUM(G122:G143)</f>
        <v>0</v>
      </c>
      <c r="H144" s="171">
        <f t="shared" si="66"/>
        <v>0</v>
      </c>
      <c r="I144" s="571">
        <f t="shared" si="59"/>
        <v>0</v>
      </c>
      <c r="J144" s="567">
        <f t="shared" si="66"/>
        <v>171</v>
      </c>
      <c r="K144" s="171">
        <f t="shared" si="66"/>
        <v>192</v>
      </c>
      <c r="L144" s="172">
        <f t="shared" si="60"/>
        <v>363</v>
      </c>
      <c r="M144" s="170">
        <f>SUM(M122:M143)</f>
        <v>0</v>
      </c>
      <c r="N144" s="171">
        <f>SUM(N122:N143)</f>
        <v>0</v>
      </c>
      <c r="O144" s="571">
        <f t="shared" si="61"/>
        <v>0</v>
      </c>
      <c r="P144" s="567">
        <f t="shared" si="66"/>
        <v>170</v>
      </c>
      <c r="Q144" s="171">
        <f t="shared" si="66"/>
        <v>168</v>
      </c>
      <c r="R144" s="172">
        <f t="shared" si="62"/>
        <v>338</v>
      </c>
      <c r="S144" s="170">
        <f t="shared" si="66"/>
        <v>5</v>
      </c>
      <c r="T144" s="171">
        <f t="shared" si="66"/>
        <v>3</v>
      </c>
      <c r="U144" s="571">
        <f t="shared" si="63"/>
        <v>8</v>
      </c>
      <c r="V144" s="60">
        <f t="shared" si="66"/>
        <v>2</v>
      </c>
      <c r="W144" s="61">
        <f t="shared" si="66"/>
        <v>7</v>
      </c>
      <c r="X144" s="571">
        <f t="shared" si="64"/>
        <v>9</v>
      </c>
      <c r="Y144" s="170">
        <f t="shared" si="47"/>
        <v>12185</v>
      </c>
      <c r="Z144" s="171">
        <f t="shared" si="48"/>
        <v>13494</v>
      </c>
      <c r="AA144" s="571">
        <f t="shared" si="49"/>
        <v>25679</v>
      </c>
      <c r="AB144" s="573">
        <f>SUM(AB122:AB143)</f>
        <v>42</v>
      </c>
      <c r="AC144" s="406">
        <f>SUM(AC122:AC143)</f>
        <v>12185</v>
      </c>
      <c r="AD144" s="406">
        <f>SUM(AD122:AD143)</f>
        <v>13494</v>
      </c>
      <c r="AE144" s="406">
        <f>SUM(AE122:AE143)</f>
        <v>25679</v>
      </c>
      <c r="AF144" s="579">
        <f t="shared" si="65"/>
        <v>0</v>
      </c>
      <c r="AG144" s="378">
        <f t="shared" si="57"/>
        <v>0</v>
      </c>
      <c r="AH144" s="378">
        <f t="shared" si="58"/>
        <v>0</v>
      </c>
      <c r="AJ144" s="99"/>
      <c r="AK144" s="100"/>
      <c r="AL144" s="100"/>
      <c r="AM144" s="100"/>
      <c r="AN144" s="100"/>
      <c r="AO144" s="100"/>
      <c r="AP144" s="100"/>
      <c r="AQ144" s="243"/>
      <c r="BA144" s="101"/>
      <c r="BD144" s="423">
        <f t="shared" si="50"/>
        <v>8</v>
      </c>
      <c r="BE144" s="423">
        <f t="shared" si="51"/>
        <v>34</v>
      </c>
      <c r="BF144" s="423">
        <f t="shared" si="52"/>
        <v>42</v>
      </c>
    </row>
    <row r="145" spans="1:58" s="97" customFormat="1" ht="15" customHeight="1">
      <c r="A145" s="96"/>
      <c r="B145" s="1200" t="s">
        <v>290</v>
      </c>
      <c r="C145" s="117">
        <v>1</v>
      </c>
      <c r="D145" s="118">
        <v>300</v>
      </c>
      <c r="E145" s="119">
        <v>307</v>
      </c>
      <c r="F145" s="120">
        <v>607</v>
      </c>
      <c r="G145" s="118"/>
      <c r="H145" s="119"/>
      <c r="I145" s="121">
        <f t="shared" si="59"/>
        <v>0</v>
      </c>
      <c r="J145" s="118">
        <v>2</v>
      </c>
      <c r="K145" s="119">
        <v>2</v>
      </c>
      <c r="L145" s="121">
        <f t="shared" si="60"/>
        <v>4</v>
      </c>
      <c r="M145" s="118"/>
      <c r="N145" s="119"/>
      <c r="O145" s="121">
        <f t="shared" si="61"/>
        <v>0</v>
      </c>
      <c r="P145" s="118">
        <v>2</v>
      </c>
      <c r="Q145" s="119">
        <v>4</v>
      </c>
      <c r="R145" s="121">
        <f t="shared" si="62"/>
        <v>6</v>
      </c>
      <c r="S145" s="118">
        <v>0</v>
      </c>
      <c r="T145" s="119">
        <v>0</v>
      </c>
      <c r="U145" s="121">
        <f t="shared" si="63"/>
        <v>0</v>
      </c>
      <c r="V145" s="72">
        <v>0</v>
      </c>
      <c r="W145" s="73">
        <v>0</v>
      </c>
      <c r="X145" s="121">
        <f t="shared" si="64"/>
        <v>0</v>
      </c>
      <c r="Y145" s="118">
        <f t="shared" si="47"/>
        <v>300</v>
      </c>
      <c r="Z145" s="119">
        <f t="shared" si="48"/>
        <v>305</v>
      </c>
      <c r="AA145" s="120">
        <f t="shared" si="49"/>
        <v>605</v>
      </c>
      <c r="AB145" s="273">
        <f aca="true" t="shared" si="67" ref="AB145:AB179">AA145-F145</f>
        <v>-2</v>
      </c>
      <c r="AC145" s="398">
        <v>300</v>
      </c>
      <c r="AD145" s="398">
        <v>305</v>
      </c>
      <c r="AE145" s="399">
        <v>605</v>
      </c>
      <c r="AF145" s="369">
        <f t="shared" si="65"/>
        <v>0</v>
      </c>
      <c r="AG145" s="370">
        <f t="shared" si="57"/>
        <v>0</v>
      </c>
      <c r="AH145" s="370">
        <f t="shared" si="58"/>
        <v>0</v>
      </c>
      <c r="AJ145" s="99"/>
      <c r="AK145" s="100"/>
      <c r="AL145" s="100"/>
      <c r="AM145" s="100"/>
      <c r="AN145" s="100"/>
      <c r="AO145" s="100"/>
      <c r="AP145" s="100"/>
      <c r="AQ145" s="243"/>
      <c r="BA145" s="101"/>
      <c r="BD145" s="423">
        <f t="shared" si="50"/>
        <v>0</v>
      </c>
      <c r="BE145" s="423">
        <f t="shared" si="51"/>
        <v>-2</v>
      </c>
      <c r="BF145" s="423">
        <f t="shared" si="52"/>
        <v>-2</v>
      </c>
    </row>
    <row r="146" spans="1:58" s="97" customFormat="1" ht="15" customHeight="1">
      <c r="A146" s="96"/>
      <c r="B146" s="1201"/>
      <c r="C146" s="128">
        <v>2</v>
      </c>
      <c r="D146" s="129">
        <v>236</v>
      </c>
      <c r="E146" s="130">
        <v>263</v>
      </c>
      <c r="F146" s="131">
        <v>499</v>
      </c>
      <c r="G146" s="129"/>
      <c r="H146" s="130"/>
      <c r="I146" s="132">
        <f t="shared" si="59"/>
        <v>0</v>
      </c>
      <c r="J146" s="129">
        <v>5</v>
      </c>
      <c r="K146" s="130">
        <v>3</v>
      </c>
      <c r="L146" s="132">
        <f t="shared" si="60"/>
        <v>8</v>
      </c>
      <c r="M146" s="129"/>
      <c r="N146" s="130"/>
      <c r="O146" s="132">
        <f t="shared" si="61"/>
        <v>0</v>
      </c>
      <c r="P146" s="129">
        <v>4</v>
      </c>
      <c r="Q146" s="130">
        <v>3</v>
      </c>
      <c r="R146" s="132">
        <f t="shared" si="62"/>
        <v>7</v>
      </c>
      <c r="S146" s="129">
        <v>1</v>
      </c>
      <c r="T146" s="130">
        <v>0</v>
      </c>
      <c r="U146" s="132">
        <f t="shared" si="63"/>
        <v>1</v>
      </c>
      <c r="V146" s="74">
        <v>0</v>
      </c>
      <c r="W146" s="75">
        <v>0</v>
      </c>
      <c r="X146" s="132">
        <f t="shared" si="64"/>
        <v>0</v>
      </c>
      <c r="Y146" s="129">
        <f t="shared" si="47"/>
        <v>238</v>
      </c>
      <c r="Z146" s="130">
        <f t="shared" si="48"/>
        <v>263</v>
      </c>
      <c r="AA146" s="131">
        <f t="shared" si="49"/>
        <v>501</v>
      </c>
      <c r="AB146" s="274">
        <f t="shared" si="67"/>
        <v>2</v>
      </c>
      <c r="AC146" s="400">
        <v>238</v>
      </c>
      <c r="AD146" s="400">
        <v>263</v>
      </c>
      <c r="AE146" s="401">
        <v>501</v>
      </c>
      <c r="AF146" s="371">
        <f t="shared" si="65"/>
        <v>0</v>
      </c>
      <c r="AG146" s="372">
        <f t="shared" si="57"/>
        <v>0</v>
      </c>
      <c r="AH146" s="372">
        <f t="shared" si="58"/>
        <v>0</v>
      </c>
      <c r="AJ146" s="99"/>
      <c r="AK146" s="100"/>
      <c r="AL146" s="100"/>
      <c r="AM146" s="100"/>
      <c r="AN146" s="100"/>
      <c r="AO146" s="100"/>
      <c r="AP146" s="100"/>
      <c r="AQ146" s="243"/>
      <c r="BA146" s="101"/>
      <c r="BD146" s="423">
        <f t="shared" si="50"/>
        <v>2</v>
      </c>
      <c r="BE146" s="423">
        <f t="shared" si="51"/>
        <v>0</v>
      </c>
      <c r="BF146" s="423">
        <f t="shared" si="52"/>
        <v>2</v>
      </c>
    </row>
    <row r="147" spans="1:58" s="97" customFormat="1" ht="15" customHeight="1">
      <c r="A147" s="96"/>
      <c r="B147" s="1201"/>
      <c r="C147" s="128">
        <v>3</v>
      </c>
      <c r="D147" s="129">
        <v>435</v>
      </c>
      <c r="E147" s="130">
        <v>488</v>
      </c>
      <c r="F147" s="131">
        <v>923</v>
      </c>
      <c r="G147" s="129"/>
      <c r="H147" s="130"/>
      <c r="I147" s="132">
        <f t="shared" si="59"/>
        <v>0</v>
      </c>
      <c r="J147" s="129">
        <v>6</v>
      </c>
      <c r="K147" s="130">
        <v>4</v>
      </c>
      <c r="L147" s="132">
        <f t="shared" si="60"/>
        <v>10</v>
      </c>
      <c r="M147" s="129"/>
      <c r="N147" s="130"/>
      <c r="O147" s="132">
        <f t="shared" si="61"/>
        <v>0</v>
      </c>
      <c r="P147" s="129">
        <v>3</v>
      </c>
      <c r="Q147" s="130">
        <v>6</v>
      </c>
      <c r="R147" s="132">
        <f t="shared" si="62"/>
        <v>9</v>
      </c>
      <c r="S147" s="129">
        <v>0</v>
      </c>
      <c r="T147" s="130">
        <v>0</v>
      </c>
      <c r="U147" s="132">
        <f t="shared" si="63"/>
        <v>0</v>
      </c>
      <c r="V147" s="74">
        <v>2</v>
      </c>
      <c r="W147" s="75">
        <v>0</v>
      </c>
      <c r="X147" s="132">
        <f t="shared" si="64"/>
        <v>2</v>
      </c>
      <c r="Y147" s="129">
        <f t="shared" si="47"/>
        <v>440</v>
      </c>
      <c r="Z147" s="130">
        <f t="shared" si="48"/>
        <v>486</v>
      </c>
      <c r="AA147" s="131">
        <f t="shared" si="49"/>
        <v>926</v>
      </c>
      <c r="AB147" s="274">
        <f t="shared" si="67"/>
        <v>3</v>
      </c>
      <c r="AC147" s="400">
        <v>440</v>
      </c>
      <c r="AD147" s="400">
        <v>486</v>
      </c>
      <c r="AE147" s="401">
        <v>926</v>
      </c>
      <c r="AF147" s="371">
        <f t="shared" si="65"/>
        <v>0</v>
      </c>
      <c r="AG147" s="372">
        <f t="shared" si="57"/>
        <v>0</v>
      </c>
      <c r="AH147" s="372">
        <f t="shared" si="58"/>
        <v>0</v>
      </c>
      <c r="AJ147" s="99"/>
      <c r="AK147" s="100"/>
      <c r="AL147" s="100"/>
      <c r="AM147" s="100"/>
      <c r="AN147" s="100"/>
      <c r="AO147" s="100"/>
      <c r="AP147" s="100"/>
      <c r="AQ147" s="243"/>
      <c r="BA147" s="101"/>
      <c r="BD147" s="423">
        <f t="shared" si="50"/>
        <v>5</v>
      </c>
      <c r="BE147" s="423">
        <f t="shared" si="51"/>
        <v>-2</v>
      </c>
      <c r="BF147" s="423">
        <f t="shared" si="52"/>
        <v>3</v>
      </c>
    </row>
    <row r="148" spans="1:58" s="97" customFormat="1" ht="15" customHeight="1">
      <c r="A148" s="96"/>
      <c r="B148" s="1201"/>
      <c r="C148" s="128">
        <v>4</v>
      </c>
      <c r="D148" s="129">
        <v>127</v>
      </c>
      <c r="E148" s="130">
        <v>148</v>
      </c>
      <c r="F148" s="131">
        <v>275</v>
      </c>
      <c r="G148" s="129"/>
      <c r="H148" s="130"/>
      <c r="I148" s="132">
        <f t="shared" si="59"/>
        <v>0</v>
      </c>
      <c r="J148" s="129">
        <v>2</v>
      </c>
      <c r="K148" s="130">
        <v>1</v>
      </c>
      <c r="L148" s="132">
        <f t="shared" si="60"/>
        <v>3</v>
      </c>
      <c r="M148" s="129"/>
      <c r="N148" s="130"/>
      <c r="O148" s="132">
        <f t="shared" si="61"/>
        <v>0</v>
      </c>
      <c r="P148" s="129">
        <v>3</v>
      </c>
      <c r="Q148" s="130">
        <v>1</v>
      </c>
      <c r="R148" s="132">
        <f t="shared" si="62"/>
        <v>4</v>
      </c>
      <c r="S148" s="129">
        <v>0</v>
      </c>
      <c r="T148" s="130">
        <v>0</v>
      </c>
      <c r="U148" s="132">
        <f t="shared" si="63"/>
        <v>0</v>
      </c>
      <c r="V148" s="74">
        <v>0</v>
      </c>
      <c r="W148" s="75">
        <v>0</v>
      </c>
      <c r="X148" s="132">
        <f t="shared" si="64"/>
        <v>0</v>
      </c>
      <c r="Y148" s="129">
        <f t="shared" si="47"/>
        <v>126</v>
      </c>
      <c r="Z148" s="130">
        <f t="shared" si="48"/>
        <v>148</v>
      </c>
      <c r="AA148" s="131">
        <f t="shared" si="49"/>
        <v>274</v>
      </c>
      <c r="AB148" s="274">
        <f t="shared" si="67"/>
        <v>-1</v>
      </c>
      <c r="AC148" s="400">
        <v>126</v>
      </c>
      <c r="AD148" s="400">
        <v>148</v>
      </c>
      <c r="AE148" s="401">
        <v>274</v>
      </c>
      <c r="AF148" s="371">
        <f t="shared" si="65"/>
        <v>0</v>
      </c>
      <c r="AG148" s="372">
        <f t="shared" si="57"/>
        <v>0</v>
      </c>
      <c r="AH148" s="372">
        <f t="shared" si="58"/>
        <v>0</v>
      </c>
      <c r="AJ148" s="99"/>
      <c r="AK148" s="100"/>
      <c r="AL148" s="100"/>
      <c r="AM148" s="100"/>
      <c r="AN148" s="100"/>
      <c r="AO148" s="100"/>
      <c r="AP148" s="100"/>
      <c r="AQ148" s="243"/>
      <c r="BA148" s="101"/>
      <c r="BD148" s="423">
        <f t="shared" si="50"/>
        <v>-1</v>
      </c>
      <c r="BE148" s="423">
        <f t="shared" si="51"/>
        <v>0</v>
      </c>
      <c r="BF148" s="423">
        <f t="shared" si="52"/>
        <v>-1</v>
      </c>
    </row>
    <row r="149" spans="1:58" s="97" customFormat="1" ht="15" customHeight="1">
      <c r="A149" s="96"/>
      <c r="B149" s="1201"/>
      <c r="C149" s="128">
        <v>5</v>
      </c>
      <c r="D149" s="129">
        <v>259</v>
      </c>
      <c r="E149" s="130">
        <v>249</v>
      </c>
      <c r="F149" s="131">
        <v>508</v>
      </c>
      <c r="G149" s="129"/>
      <c r="H149" s="130"/>
      <c r="I149" s="132">
        <f t="shared" si="59"/>
        <v>0</v>
      </c>
      <c r="J149" s="129">
        <v>3</v>
      </c>
      <c r="K149" s="130">
        <v>3</v>
      </c>
      <c r="L149" s="132">
        <f t="shared" si="60"/>
        <v>6</v>
      </c>
      <c r="M149" s="129"/>
      <c r="N149" s="130"/>
      <c r="O149" s="132">
        <f t="shared" si="61"/>
        <v>0</v>
      </c>
      <c r="P149" s="129">
        <v>1</v>
      </c>
      <c r="Q149" s="130">
        <v>3</v>
      </c>
      <c r="R149" s="132">
        <f t="shared" si="62"/>
        <v>4</v>
      </c>
      <c r="S149" s="129">
        <v>0</v>
      </c>
      <c r="T149" s="130">
        <v>0</v>
      </c>
      <c r="U149" s="132">
        <f t="shared" si="63"/>
        <v>0</v>
      </c>
      <c r="V149" s="74">
        <v>-3</v>
      </c>
      <c r="W149" s="75">
        <v>-1</v>
      </c>
      <c r="X149" s="132">
        <f t="shared" si="64"/>
        <v>-4</v>
      </c>
      <c r="Y149" s="129">
        <f t="shared" si="47"/>
        <v>258</v>
      </c>
      <c r="Z149" s="130">
        <f t="shared" si="48"/>
        <v>248</v>
      </c>
      <c r="AA149" s="131">
        <f t="shared" si="49"/>
        <v>506</v>
      </c>
      <c r="AB149" s="274">
        <f t="shared" si="67"/>
        <v>-2</v>
      </c>
      <c r="AC149" s="400">
        <v>258</v>
      </c>
      <c r="AD149" s="400">
        <v>248</v>
      </c>
      <c r="AE149" s="401">
        <v>506</v>
      </c>
      <c r="AF149" s="371">
        <f t="shared" si="65"/>
        <v>0</v>
      </c>
      <c r="AG149" s="372">
        <f t="shared" si="57"/>
        <v>0</v>
      </c>
      <c r="AH149" s="372">
        <f t="shared" si="58"/>
        <v>0</v>
      </c>
      <c r="AJ149" s="99"/>
      <c r="AK149" s="100"/>
      <c r="AL149" s="100"/>
      <c r="AM149" s="100"/>
      <c r="AN149" s="100"/>
      <c r="AO149" s="100"/>
      <c r="AP149" s="100"/>
      <c r="AQ149" s="243"/>
      <c r="BA149" s="101"/>
      <c r="BD149" s="423">
        <f t="shared" si="50"/>
        <v>-1</v>
      </c>
      <c r="BE149" s="423">
        <f t="shared" si="51"/>
        <v>-1</v>
      </c>
      <c r="BF149" s="423">
        <f t="shared" si="52"/>
        <v>-2</v>
      </c>
    </row>
    <row r="150" spans="1:58" s="97" customFormat="1" ht="15" customHeight="1">
      <c r="A150" s="96"/>
      <c r="B150" s="1201"/>
      <c r="C150" s="128">
        <v>6</v>
      </c>
      <c r="D150" s="129">
        <v>124</v>
      </c>
      <c r="E150" s="130">
        <v>138</v>
      </c>
      <c r="F150" s="131">
        <v>262</v>
      </c>
      <c r="G150" s="129"/>
      <c r="H150" s="130"/>
      <c r="I150" s="132">
        <f t="shared" si="59"/>
        <v>0</v>
      </c>
      <c r="J150" s="129">
        <v>2</v>
      </c>
      <c r="K150" s="130">
        <v>1</v>
      </c>
      <c r="L150" s="132">
        <f t="shared" si="60"/>
        <v>3</v>
      </c>
      <c r="M150" s="129"/>
      <c r="N150" s="130"/>
      <c r="O150" s="132">
        <f t="shared" si="61"/>
        <v>0</v>
      </c>
      <c r="P150" s="129">
        <v>1</v>
      </c>
      <c r="Q150" s="130">
        <v>2</v>
      </c>
      <c r="R150" s="132">
        <f t="shared" si="62"/>
        <v>3</v>
      </c>
      <c r="S150" s="129">
        <v>0</v>
      </c>
      <c r="T150" s="130">
        <v>0</v>
      </c>
      <c r="U150" s="132">
        <f t="shared" si="63"/>
        <v>0</v>
      </c>
      <c r="V150" s="74">
        <v>0</v>
      </c>
      <c r="W150" s="75">
        <v>0</v>
      </c>
      <c r="X150" s="132">
        <f t="shared" si="64"/>
        <v>0</v>
      </c>
      <c r="Y150" s="129">
        <f t="shared" si="47"/>
        <v>125</v>
      </c>
      <c r="Z150" s="130">
        <f t="shared" si="48"/>
        <v>137</v>
      </c>
      <c r="AA150" s="131">
        <f t="shared" si="49"/>
        <v>262</v>
      </c>
      <c r="AB150" s="274">
        <f t="shared" si="67"/>
        <v>0</v>
      </c>
      <c r="AC150" s="400">
        <v>125</v>
      </c>
      <c r="AD150" s="400">
        <v>137</v>
      </c>
      <c r="AE150" s="401">
        <v>262</v>
      </c>
      <c r="AF150" s="371">
        <f t="shared" si="65"/>
        <v>0</v>
      </c>
      <c r="AG150" s="372">
        <f t="shared" si="57"/>
        <v>0</v>
      </c>
      <c r="AH150" s="372">
        <f t="shared" si="58"/>
        <v>0</v>
      </c>
      <c r="AJ150" s="99"/>
      <c r="AK150" s="100"/>
      <c r="AL150" s="100"/>
      <c r="AM150" s="100"/>
      <c r="AN150" s="100"/>
      <c r="AO150" s="100"/>
      <c r="AP150" s="100"/>
      <c r="AQ150" s="243"/>
      <c r="BA150" s="101"/>
      <c r="BD150" s="423">
        <f t="shared" si="50"/>
        <v>1</v>
      </c>
      <c r="BE150" s="423">
        <f t="shared" si="51"/>
        <v>-1</v>
      </c>
      <c r="BF150" s="423">
        <f t="shared" si="52"/>
        <v>0</v>
      </c>
    </row>
    <row r="151" spans="1:58" s="97" customFormat="1" ht="15" customHeight="1">
      <c r="A151" s="96"/>
      <c r="B151" s="1201"/>
      <c r="C151" s="128">
        <v>7</v>
      </c>
      <c r="D151" s="129">
        <v>333</v>
      </c>
      <c r="E151" s="130">
        <v>341</v>
      </c>
      <c r="F151" s="131">
        <v>674</v>
      </c>
      <c r="G151" s="129"/>
      <c r="H151" s="130"/>
      <c r="I151" s="132">
        <f t="shared" si="59"/>
        <v>0</v>
      </c>
      <c r="J151" s="129">
        <v>2</v>
      </c>
      <c r="K151" s="130">
        <v>5</v>
      </c>
      <c r="L151" s="132">
        <f t="shared" si="60"/>
        <v>7</v>
      </c>
      <c r="M151" s="129"/>
      <c r="N151" s="130"/>
      <c r="O151" s="132">
        <f t="shared" si="61"/>
        <v>0</v>
      </c>
      <c r="P151" s="129">
        <v>2</v>
      </c>
      <c r="Q151" s="130">
        <v>5</v>
      </c>
      <c r="R151" s="132">
        <f t="shared" si="62"/>
        <v>7</v>
      </c>
      <c r="S151" s="129">
        <v>1</v>
      </c>
      <c r="T151" s="130">
        <v>1</v>
      </c>
      <c r="U151" s="132">
        <f t="shared" si="63"/>
        <v>2</v>
      </c>
      <c r="V151" s="74">
        <v>1</v>
      </c>
      <c r="W151" s="75">
        <v>-2</v>
      </c>
      <c r="X151" s="132">
        <f t="shared" si="64"/>
        <v>-1</v>
      </c>
      <c r="Y151" s="129">
        <f aca="true" t="shared" si="68" ref="Y151:Y214">D151+G151+J151+M151-P151+S151+V151</f>
        <v>335</v>
      </c>
      <c r="Z151" s="130">
        <f aca="true" t="shared" si="69" ref="Z151:Z214">E151+H151+K151+N151-Q151+T151+W151</f>
        <v>340</v>
      </c>
      <c r="AA151" s="131">
        <f aca="true" t="shared" si="70" ref="AA151:AA214">Y151+Z151</f>
        <v>675</v>
      </c>
      <c r="AB151" s="274">
        <f t="shared" si="67"/>
        <v>1</v>
      </c>
      <c r="AC151" s="400">
        <v>335</v>
      </c>
      <c r="AD151" s="400">
        <v>340</v>
      </c>
      <c r="AE151" s="401">
        <v>675</v>
      </c>
      <c r="AF151" s="371">
        <f t="shared" si="65"/>
        <v>0</v>
      </c>
      <c r="AG151" s="372">
        <f t="shared" si="57"/>
        <v>0</v>
      </c>
      <c r="AH151" s="372">
        <f t="shared" si="58"/>
        <v>0</v>
      </c>
      <c r="AJ151" s="99"/>
      <c r="AK151" s="100"/>
      <c r="AL151" s="100"/>
      <c r="AM151" s="100"/>
      <c r="AN151" s="100"/>
      <c r="AO151" s="100"/>
      <c r="AP151" s="100"/>
      <c r="AQ151" s="243"/>
      <c r="BA151" s="101"/>
      <c r="BD151" s="423">
        <f t="shared" si="50"/>
        <v>2</v>
      </c>
      <c r="BE151" s="423">
        <f t="shared" si="51"/>
        <v>-1</v>
      </c>
      <c r="BF151" s="423">
        <f t="shared" si="52"/>
        <v>1</v>
      </c>
    </row>
    <row r="152" spans="1:58" s="97" customFormat="1" ht="15" customHeight="1">
      <c r="A152" s="96"/>
      <c r="B152" s="1201"/>
      <c r="C152" s="128">
        <v>8</v>
      </c>
      <c r="D152" s="129">
        <v>388</v>
      </c>
      <c r="E152" s="130">
        <v>432</v>
      </c>
      <c r="F152" s="131">
        <v>820</v>
      </c>
      <c r="G152" s="129"/>
      <c r="H152" s="130"/>
      <c r="I152" s="132">
        <f t="shared" si="59"/>
        <v>0</v>
      </c>
      <c r="J152" s="129">
        <v>8</v>
      </c>
      <c r="K152" s="130">
        <v>8</v>
      </c>
      <c r="L152" s="132">
        <f t="shared" si="60"/>
        <v>16</v>
      </c>
      <c r="M152" s="129"/>
      <c r="N152" s="130"/>
      <c r="O152" s="132">
        <f t="shared" si="61"/>
        <v>0</v>
      </c>
      <c r="P152" s="129">
        <v>6</v>
      </c>
      <c r="Q152" s="130">
        <v>9</v>
      </c>
      <c r="R152" s="132">
        <f t="shared" si="62"/>
        <v>15</v>
      </c>
      <c r="S152" s="129">
        <v>0</v>
      </c>
      <c r="T152" s="130">
        <v>0</v>
      </c>
      <c r="U152" s="132">
        <f t="shared" si="63"/>
        <v>0</v>
      </c>
      <c r="V152" s="74">
        <v>-2</v>
      </c>
      <c r="W152" s="75">
        <v>0</v>
      </c>
      <c r="X152" s="132">
        <f t="shared" si="64"/>
        <v>-2</v>
      </c>
      <c r="Y152" s="129">
        <f t="shared" si="68"/>
        <v>388</v>
      </c>
      <c r="Z152" s="130">
        <f t="shared" si="69"/>
        <v>431</v>
      </c>
      <c r="AA152" s="131">
        <f t="shared" si="70"/>
        <v>819</v>
      </c>
      <c r="AB152" s="274">
        <f t="shared" si="67"/>
        <v>-1</v>
      </c>
      <c r="AC152" s="400">
        <v>388</v>
      </c>
      <c r="AD152" s="400">
        <v>431</v>
      </c>
      <c r="AE152" s="401">
        <v>819</v>
      </c>
      <c r="AF152" s="371">
        <f t="shared" si="65"/>
        <v>0</v>
      </c>
      <c r="AG152" s="372">
        <f t="shared" si="57"/>
        <v>0</v>
      </c>
      <c r="AH152" s="372">
        <f t="shared" si="58"/>
        <v>0</v>
      </c>
      <c r="AJ152" s="99"/>
      <c r="AK152" s="100"/>
      <c r="AL152" s="100"/>
      <c r="AM152" s="100"/>
      <c r="AN152" s="100"/>
      <c r="AO152" s="100"/>
      <c r="AP152" s="100"/>
      <c r="AQ152" s="243"/>
      <c r="BA152" s="101"/>
      <c r="BD152" s="423">
        <f t="shared" si="50"/>
        <v>0</v>
      </c>
      <c r="BE152" s="423">
        <f t="shared" si="51"/>
        <v>-1</v>
      </c>
      <c r="BF152" s="423">
        <f t="shared" si="52"/>
        <v>-1</v>
      </c>
    </row>
    <row r="153" spans="1:58" s="97" customFormat="1" ht="15" customHeight="1">
      <c r="A153" s="96"/>
      <c r="B153" s="1201"/>
      <c r="C153" s="128">
        <v>9</v>
      </c>
      <c r="D153" s="129">
        <v>318</v>
      </c>
      <c r="E153" s="130">
        <v>328</v>
      </c>
      <c r="F153" s="131">
        <v>646</v>
      </c>
      <c r="G153" s="129"/>
      <c r="H153" s="130"/>
      <c r="I153" s="132">
        <f t="shared" si="59"/>
        <v>0</v>
      </c>
      <c r="J153" s="129">
        <v>0</v>
      </c>
      <c r="K153" s="130">
        <v>3</v>
      </c>
      <c r="L153" s="132">
        <f t="shared" si="60"/>
        <v>3</v>
      </c>
      <c r="M153" s="129"/>
      <c r="N153" s="130"/>
      <c r="O153" s="132">
        <f t="shared" si="61"/>
        <v>0</v>
      </c>
      <c r="P153" s="129">
        <v>6</v>
      </c>
      <c r="Q153" s="130">
        <v>10</v>
      </c>
      <c r="R153" s="132">
        <f t="shared" si="62"/>
        <v>16</v>
      </c>
      <c r="S153" s="129">
        <v>0</v>
      </c>
      <c r="T153" s="130">
        <v>2</v>
      </c>
      <c r="U153" s="132">
        <f t="shared" si="63"/>
        <v>2</v>
      </c>
      <c r="V153" s="74">
        <v>0</v>
      </c>
      <c r="W153" s="75">
        <v>-3</v>
      </c>
      <c r="X153" s="132">
        <f t="shared" si="64"/>
        <v>-3</v>
      </c>
      <c r="Y153" s="129">
        <f t="shared" si="68"/>
        <v>312</v>
      </c>
      <c r="Z153" s="130">
        <f t="shared" si="69"/>
        <v>320</v>
      </c>
      <c r="AA153" s="131">
        <f t="shared" si="70"/>
        <v>632</v>
      </c>
      <c r="AB153" s="274">
        <f t="shared" si="67"/>
        <v>-14</v>
      </c>
      <c r="AC153" s="400">
        <v>312</v>
      </c>
      <c r="AD153" s="400">
        <v>320</v>
      </c>
      <c r="AE153" s="401">
        <v>632</v>
      </c>
      <c r="AF153" s="371">
        <f t="shared" si="65"/>
        <v>0</v>
      </c>
      <c r="AG153" s="372">
        <f t="shared" si="57"/>
        <v>0</v>
      </c>
      <c r="AH153" s="372">
        <f t="shared" si="58"/>
        <v>0</v>
      </c>
      <c r="AJ153" s="99"/>
      <c r="AK153" s="100"/>
      <c r="AL153" s="100"/>
      <c r="AM153" s="100"/>
      <c r="AN153" s="100"/>
      <c r="AO153" s="100"/>
      <c r="AP153" s="100"/>
      <c r="AQ153" s="243"/>
      <c r="BA153" s="101"/>
      <c r="BD153" s="423">
        <f t="shared" si="50"/>
        <v>-6</v>
      </c>
      <c r="BE153" s="423">
        <f t="shared" si="51"/>
        <v>-8</v>
      </c>
      <c r="BF153" s="423">
        <f t="shared" si="52"/>
        <v>-14</v>
      </c>
    </row>
    <row r="154" spans="1:58" s="97" customFormat="1" ht="15" customHeight="1">
      <c r="A154" s="96"/>
      <c r="B154" s="1201"/>
      <c r="C154" s="150">
        <v>10</v>
      </c>
      <c r="D154" s="151">
        <v>621</v>
      </c>
      <c r="E154" s="152">
        <v>674</v>
      </c>
      <c r="F154" s="153">
        <v>1295</v>
      </c>
      <c r="G154" s="151"/>
      <c r="H154" s="152"/>
      <c r="I154" s="154">
        <f t="shared" si="59"/>
        <v>0</v>
      </c>
      <c r="J154" s="151">
        <v>7</v>
      </c>
      <c r="K154" s="152">
        <v>8</v>
      </c>
      <c r="L154" s="154">
        <f t="shared" si="60"/>
        <v>15</v>
      </c>
      <c r="M154" s="151"/>
      <c r="N154" s="152"/>
      <c r="O154" s="154">
        <f t="shared" si="61"/>
        <v>0</v>
      </c>
      <c r="P154" s="151">
        <v>5</v>
      </c>
      <c r="Q154" s="152">
        <v>8</v>
      </c>
      <c r="R154" s="154">
        <f t="shared" si="62"/>
        <v>13</v>
      </c>
      <c r="S154" s="151">
        <v>0</v>
      </c>
      <c r="T154" s="152">
        <v>0</v>
      </c>
      <c r="U154" s="154">
        <f t="shared" si="63"/>
        <v>0</v>
      </c>
      <c r="V154" s="76">
        <v>4</v>
      </c>
      <c r="W154" s="77">
        <v>4</v>
      </c>
      <c r="X154" s="154">
        <f t="shared" si="64"/>
        <v>8</v>
      </c>
      <c r="Y154" s="151">
        <f t="shared" si="68"/>
        <v>627</v>
      </c>
      <c r="Z154" s="152">
        <f t="shared" si="69"/>
        <v>678</v>
      </c>
      <c r="AA154" s="153">
        <f t="shared" si="70"/>
        <v>1305</v>
      </c>
      <c r="AB154" s="275">
        <f t="shared" si="67"/>
        <v>10</v>
      </c>
      <c r="AC154" s="402">
        <v>627</v>
      </c>
      <c r="AD154" s="402">
        <v>678</v>
      </c>
      <c r="AE154" s="403">
        <v>1305</v>
      </c>
      <c r="AF154" s="373">
        <f t="shared" si="65"/>
        <v>0</v>
      </c>
      <c r="AG154" s="374">
        <f t="shared" si="57"/>
        <v>0</v>
      </c>
      <c r="AH154" s="374">
        <f t="shared" si="58"/>
        <v>0</v>
      </c>
      <c r="AJ154" s="99"/>
      <c r="AK154" s="100"/>
      <c r="AL154" s="100"/>
      <c r="AM154" s="100"/>
      <c r="AN154" s="100"/>
      <c r="AO154" s="100"/>
      <c r="AP154" s="100"/>
      <c r="AQ154" s="243"/>
      <c r="BA154" s="101"/>
      <c r="BD154" s="423">
        <f t="shared" si="50"/>
        <v>6</v>
      </c>
      <c r="BE154" s="423">
        <f t="shared" si="51"/>
        <v>4</v>
      </c>
      <c r="BF154" s="423">
        <f t="shared" si="52"/>
        <v>10</v>
      </c>
    </row>
    <row r="155" spans="1:58" s="97" customFormat="1" ht="15" customHeight="1">
      <c r="A155" s="96"/>
      <c r="B155" s="1201"/>
      <c r="C155" s="161">
        <v>11</v>
      </c>
      <c r="D155" s="162">
        <v>775</v>
      </c>
      <c r="E155" s="163">
        <v>854</v>
      </c>
      <c r="F155" s="164">
        <v>1629</v>
      </c>
      <c r="G155" s="162"/>
      <c r="H155" s="163"/>
      <c r="I155" s="165">
        <f t="shared" si="59"/>
        <v>0</v>
      </c>
      <c r="J155" s="162">
        <v>17</v>
      </c>
      <c r="K155" s="163">
        <v>12</v>
      </c>
      <c r="L155" s="165">
        <f t="shared" si="60"/>
        <v>29</v>
      </c>
      <c r="M155" s="162"/>
      <c r="N155" s="163"/>
      <c r="O155" s="165">
        <f t="shared" si="61"/>
        <v>0</v>
      </c>
      <c r="P155" s="162">
        <v>10</v>
      </c>
      <c r="Q155" s="163">
        <v>19</v>
      </c>
      <c r="R155" s="165">
        <f t="shared" si="62"/>
        <v>29</v>
      </c>
      <c r="S155" s="162">
        <v>0</v>
      </c>
      <c r="T155" s="163">
        <v>0</v>
      </c>
      <c r="U155" s="165">
        <f t="shared" si="63"/>
        <v>0</v>
      </c>
      <c r="V155" s="234">
        <v>3</v>
      </c>
      <c r="W155" s="235">
        <v>0</v>
      </c>
      <c r="X155" s="165">
        <f t="shared" si="64"/>
        <v>3</v>
      </c>
      <c r="Y155" s="162">
        <f t="shared" si="68"/>
        <v>785</v>
      </c>
      <c r="Z155" s="163">
        <f t="shared" si="69"/>
        <v>847</v>
      </c>
      <c r="AA155" s="164">
        <f t="shared" si="70"/>
        <v>1632</v>
      </c>
      <c r="AB155" s="276">
        <f t="shared" si="67"/>
        <v>3</v>
      </c>
      <c r="AC155" s="404">
        <v>785</v>
      </c>
      <c r="AD155" s="404">
        <v>847</v>
      </c>
      <c r="AE155" s="405">
        <v>1632</v>
      </c>
      <c r="AF155" s="375">
        <f t="shared" si="65"/>
        <v>0</v>
      </c>
      <c r="AG155" s="376">
        <f t="shared" si="57"/>
        <v>0</v>
      </c>
      <c r="AH155" s="376">
        <f t="shared" si="58"/>
        <v>0</v>
      </c>
      <c r="AJ155" s="99"/>
      <c r="AK155" s="100"/>
      <c r="AL155" s="100"/>
      <c r="AM155" s="100"/>
      <c r="AN155" s="100"/>
      <c r="AO155" s="100"/>
      <c r="AP155" s="100"/>
      <c r="AQ155" s="243"/>
      <c r="BA155" s="101"/>
      <c r="BD155" s="423">
        <f t="shared" si="50"/>
        <v>10</v>
      </c>
      <c r="BE155" s="423">
        <f t="shared" si="51"/>
        <v>-7</v>
      </c>
      <c r="BF155" s="423">
        <f t="shared" si="52"/>
        <v>3</v>
      </c>
    </row>
    <row r="156" spans="1:58" s="97" customFormat="1" ht="15" customHeight="1">
      <c r="A156" s="96"/>
      <c r="B156" s="1201"/>
      <c r="C156" s="128">
        <v>12</v>
      </c>
      <c r="D156" s="129">
        <v>730</v>
      </c>
      <c r="E156" s="130">
        <v>786</v>
      </c>
      <c r="F156" s="131">
        <v>1516</v>
      </c>
      <c r="G156" s="129"/>
      <c r="H156" s="130"/>
      <c r="I156" s="132">
        <f t="shared" si="59"/>
        <v>0</v>
      </c>
      <c r="J156" s="129">
        <v>15</v>
      </c>
      <c r="K156" s="130">
        <v>7</v>
      </c>
      <c r="L156" s="132">
        <f t="shared" si="60"/>
        <v>22</v>
      </c>
      <c r="M156" s="129"/>
      <c r="N156" s="130"/>
      <c r="O156" s="132">
        <f t="shared" si="61"/>
        <v>0</v>
      </c>
      <c r="P156" s="129">
        <v>21</v>
      </c>
      <c r="Q156" s="130">
        <v>20</v>
      </c>
      <c r="R156" s="132">
        <f t="shared" si="62"/>
        <v>41</v>
      </c>
      <c r="S156" s="129">
        <v>0</v>
      </c>
      <c r="T156" s="130">
        <v>0</v>
      </c>
      <c r="U156" s="132">
        <f t="shared" si="63"/>
        <v>0</v>
      </c>
      <c r="V156" s="74">
        <v>-4</v>
      </c>
      <c r="W156" s="75">
        <v>-3</v>
      </c>
      <c r="X156" s="132">
        <f t="shared" si="64"/>
        <v>-7</v>
      </c>
      <c r="Y156" s="129">
        <f t="shared" si="68"/>
        <v>720</v>
      </c>
      <c r="Z156" s="130">
        <f t="shared" si="69"/>
        <v>770</v>
      </c>
      <c r="AA156" s="131">
        <f t="shared" si="70"/>
        <v>1490</v>
      </c>
      <c r="AB156" s="274">
        <f t="shared" si="67"/>
        <v>-26</v>
      </c>
      <c r="AC156" s="400">
        <v>720</v>
      </c>
      <c r="AD156" s="400">
        <v>770</v>
      </c>
      <c r="AE156" s="401">
        <v>1490</v>
      </c>
      <c r="AF156" s="371">
        <f t="shared" si="65"/>
        <v>0</v>
      </c>
      <c r="AG156" s="372">
        <f t="shared" si="57"/>
        <v>0</v>
      </c>
      <c r="AH156" s="372">
        <f t="shared" si="58"/>
        <v>0</v>
      </c>
      <c r="AJ156" s="99"/>
      <c r="AK156" s="100"/>
      <c r="AL156" s="100"/>
      <c r="AM156" s="100"/>
      <c r="AN156" s="100"/>
      <c r="AO156" s="100"/>
      <c r="AP156" s="100"/>
      <c r="AQ156" s="243"/>
      <c r="BA156" s="101"/>
      <c r="BD156" s="423">
        <f t="shared" si="50"/>
        <v>-10</v>
      </c>
      <c r="BE156" s="423">
        <f t="shared" si="51"/>
        <v>-16</v>
      </c>
      <c r="BF156" s="423">
        <f t="shared" si="52"/>
        <v>-26</v>
      </c>
    </row>
    <row r="157" spans="1:58" s="97" customFormat="1" ht="15" customHeight="1">
      <c r="A157" s="96"/>
      <c r="B157" s="1201"/>
      <c r="C157" s="128">
        <v>13</v>
      </c>
      <c r="D157" s="129">
        <v>478</v>
      </c>
      <c r="E157" s="130">
        <v>538</v>
      </c>
      <c r="F157" s="131">
        <v>1016</v>
      </c>
      <c r="G157" s="129"/>
      <c r="H157" s="130"/>
      <c r="I157" s="132">
        <f t="shared" si="59"/>
        <v>0</v>
      </c>
      <c r="J157" s="129">
        <v>14</v>
      </c>
      <c r="K157" s="130">
        <v>11</v>
      </c>
      <c r="L157" s="132">
        <f t="shared" si="60"/>
        <v>25</v>
      </c>
      <c r="M157" s="129"/>
      <c r="N157" s="130"/>
      <c r="O157" s="132">
        <f t="shared" si="61"/>
        <v>0</v>
      </c>
      <c r="P157" s="129">
        <v>22</v>
      </c>
      <c r="Q157" s="130">
        <v>10</v>
      </c>
      <c r="R157" s="132">
        <f t="shared" si="62"/>
        <v>32</v>
      </c>
      <c r="S157" s="129">
        <v>0</v>
      </c>
      <c r="T157" s="130">
        <v>0</v>
      </c>
      <c r="U157" s="132">
        <f t="shared" si="63"/>
        <v>0</v>
      </c>
      <c r="V157" s="74">
        <v>1</v>
      </c>
      <c r="W157" s="75">
        <v>2</v>
      </c>
      <c r="X157" s="132">
        <f t="shared" si="64"/>
        <v>3</v>
      </c>
      <c r="Y157" s="129">
        <f t="shared" si="68"/>
        <v>471</v>
      </c>
      <c r="Z157" s="130">
        <f t="shared" si="69"/>
        <v>541</v>
      </c>
      <c r="AA157" s="131">
        <f t="shared" si="70"/>
        <v>1012</v>
      </c>
      <c r="AB157" s="274">
        <f t="shared" si="67"/>
        <v>-4</v>
      </c>
      <c r="AC157" s="400">
        <v>471</v>
      </c>
      <c r="AD157" s="400">
        <v>541</v>
      </c>
      <c r="AE157" s="401">
        <v>1012</v>
      </c>
      <c r="AF157" s="371">
        <f t="shared" si="65"/>
        <v>0</v>
      </c>
      <c r="AG157" s="372">
        <f t="shared" si="57"/>
        <v>0</v>
      </c>
      <c r="AH157" s="372">
        <f t="shared" si="58"/>
        <v>0</v>
      </c>
      <c r="AJ157" s="99"/>
      <c r="AK157" s="100"/>
      <c r="AL157" s="100"/>
      <c r="AM157" s="100"/>
      <c r="AN157" s="100"/>
      <c r="AO157" s="100"/>
      <c r="AP157" s="100"/>
      <c r="AQ157" s="243"/>
      <c r="BA157" s="101"/>
      <c r="BD157" s="423">
        <f aca="true" t="shared" si="71" ref="BD157:BD220">Y157-D157</f>
        <v>-7</v>
      </c>
      <c r="BE157" s="423">
        <f aca="true" t="shared" si="72" ref="BE157:BE220">Z157-E157</f>
        <v>3</v>
      </c>
      <c r="BF157" s="423">
        <f aca="true" t="shared" si="73" ref="BF157:BF220">AA157-F157</f>
        <v>-4</v>
      </c>
    </row>
    <row r="158" spans="1:58" s="97" customFormat="1" ht="15" customHeight="1">
      <c r="A158" s="96"/>
      <c r="B158" s="1201"/>
      <c r="C158" s="128">
        <v>14</v>
      </c>
      <c r="D158" s="129">
        <v>356</v>
      </c>
      <c r="E158" s="130">
        <v>367</v>
      </c>
      <c r="F158" s="131">
        <v>723</v>
      </c>
      <c r="G158" s="129"/>
      <c r="H158" s="130"/>
      <c r="I158" s="132">
        <f t="shared" si="59"/>
        <v>0</v>
      </c>
      <c r="J158" s="129">
        <v>5</v>
      </c>
      <c r="K158" s="130">
        <v>1</v>
      </c>
      <c r="L158" s="132">
        <f t="shared" si="60"/>
        <v>6</v>
      </c>
      <c r="M158" s="129"/>
      <c r="N158" s="130"/>
      <c r="O158" s="132">
        <f t="shared" si="61"/>
        <v>0</v>
      </c>
      <c r="P158" s="129">
        <v>6</v>
      </c>
      <c r="Q158" s="130">
        <v>3</v>
      </c>
      <c r="R158" s="132">
        <f t="shared" si="62"/>
        <v>9</v>
      </c>
      <c r="S158" s="129">
        <v>0</v>
      </c>
      <c r="T158" s="130">
        <v>0</v>
      </c>
      <c r="U158" s="132">
        <f t="shared" si="63"/>
        <v>0</v>
      </c>
      <c r="V158" s="74">
        <v>-1</v>
      </c>
      <c r="W158" s="75">
        <v>1</v>
      </c>
      <c r="X158" s="132">
        <f t="shared" si="64"/>
        <v>0</v>
      </c>
      <c r="Y158" s="129">
        <f t="shared" si="68"/>
        <v>354</v>
      </c>
      <c r="Z158" s="130">
        <f t="shared" si="69"/>
        <v>366</v>
      </c>
      <c r="AA158" s="131">
        <f t="shared" si="70"/>
        <v>720</v>
      </c>
      <c r="AB158" s="274">
        <f t="shared" si="67"/>
        <v>-3</v>
      </c>
      <c r="AC158" s="400">
        <v>354</v>
      </c>
      <c r="AD158" s="400">
        <v>366</v>
      </c>
      <c r="AE158" s="401">
        <v>720</v>
      </c>
      <c r="AF158" s="371">
        <f t="shared" si="65"/>
        <v>0</v>
      </c>
      <c r="AG158" s="372">
        <f t="shared" si="57"/>
        <v>0</v>
      </c>
      <c r="AH158" s="372">
        <f t="shared" si="58"/>
        <v>0</v>
      </c>
      <c r="AJ158" s="99"/>
      <c r="AK158" s="100"/>
      <c r="AL158" s="100"/>
      <c r="AM158" s="100"/>
      <c r="AN158" s="100"/>
      <c r="AO158" s="100"/>
      <c r="AP158" s="100"/>
      <c r="AQ158" s="243"/>
      <c r="BA158" s="101"/>
      <c r="BD158" s="423">
        <f t="shared" si="71"/>
        <v>-2</v>
      </c>
      <c r="BE158" s="423">
        <f t="shared" si="72"/>
        <v>-1</v>
      </c>
      <c r="BF158" s="423">
        <f t="shared" si="73"/>
        <v>-3</v>
      </c>
    </row>
    <row r="159" spans="1:58" s="97" customFormat="1" ht="15" customHeight="1">
      <c r="A159" s="96"/>
      <c r="B159" s="1201"/>
      <c r="C159" s="128">
        <v>15</v>
      </c>
      <c r="D159" s="129">
        <v>398</v>
      </c>
      <c r="E159" s="130">
        <v>486</v>
      </c>
      <c r="F159" s="131">
        <v>884</v>
      </c>
      <c r="G159" s="129"/>
      <c r="H159" s="130"/>
      <c r="I159" s="132">
        <f t="shared" si="59"/>
        <v>0</v>
      </c>
      <c r="J159" s="129">
        <v>9</v>
      </c>
      <c r="K159" s="130">
        <v>4</v>
      </c>
      <c r="L159" s="132">
        <f t="shared" si="60"/>
        <v>13</v>
      </c>
      <c r="M159" s="129"/>
      <c r="N159" s="130"/>
      <c r="O159" s="132">
        <f t="shared" si="61"/>
        <v>0</v>
      </c>
      <c r="P159" s="129">
        <v>0</v>
      </c>
      <c r="Q159" s="130">
        <v>6</v>
      </c>
      <c r="R159" s="132">
        <f t="shared" si="62"/>
        <v>6</v>
      </c>
      <c r="S159" s="129">
        <v>0</v>
      </c>
      <c r="T159" s="130">
        <v>0</v>
      </c>
      <c r="U159" s="132">
        <f t="shared" si="63"/>
        <v>0</v>
      </c>
      <c r="V159" s="74">
        <v>0</v>
      </c>
      <c r="W159" s="75">
        <v>0</v>
      </c>
      <c r="X159" s="132">
        <f t="shared" si="64"/>
        <v>0</v>
      </c>
      <c r="Y159" s="129">
        <f t="shared" si="68"/>
        <v>407</v>
      </c>
      <c r="Z159" s="130">
        <f t="shared" si="69"/>
        <v>484</v>
      </c>
      <c r="AA159" s="131">
        <f t="shared" si="70"/>
        <v>891</v>
      </c>
      <c r="AB159" s="274">
        <f t="shared" si="67"/>
        <v>7</v>
      </c>
      <c r="AC159" s="400">
        <v>407</v>
      </c>
      <c r="AD159" s="400">
        <v>484</v>
      </c>
      <c r="AE159" s="401">
        <v>891</v>
      </c>
      <c r="AF159" s="371">
        <f t="shared" si="65"/>
        <v>0</v>
      </c>
      <c r="AG159" s="372">
        <f t="shared" si="57"/>
        <v>0</v>
      </c>
      <c r="AH159" s="372">
        <f t="shared" si="58"/>
        <v>0</v>
      </c>
      <c r="AJ159" s="99"/>
      <c r="AK159" s="100"/>
      <c r="AL159" s="100"/>
      <c r="AM159" s="100"/>
      <c r="AN159" s="100"/>
      <c r="AO159" s="100"/>
      <c r="AP159" s="100"/>
      <c r="AQ159" s="243"/>
      <c r="BA159" s="101"/>
      <c r="BD159" s="423">
        <f t="shared" si="71"/>
        <v>9</v>
      </c>
      <c r="BE159" s="423">
        <f t="shared" si="72"/>
        <v>-2</v>
      </c>
      <c r="BF159" s="423">
        <f t="shared" si="73"/>
        <v>7</v>
      </c>
    </row>
    <row r="160" spans="1:58" s="97" customFormat="1" ht="15" customHeight="1">
      <c r="A160" s="96"/>
      <c r="B160" s="1201"/>
      <c r="C160" s="128">
        <v>16</v>
      </c>
      <c r="D160" s="129">
        <v>149</v>
      </c>
      <c r="E160" s="130">
        <v>151</v>
      </c>
      <c r="F160" s="131">
        <v>300</v>
      </c>
      <c r="G160" s="129"/>
      <c r="H160" s="130"/>
      <c r="I160" s="132">
        <f t="shared" si="59"/>
        <v>0</v>
      </c>
      <c r="J160" s="129">
        <v>1</v>
      </c>
      <c r="K160" s="130">
        <v>1</v>
      </c>
      <c r="L160" s="132">
        <f t="shared" si="60"/>
        <v>2</v>
      </c>
      <c r="M160" s="129"/>
      <c r="N160" s="130"/>
      <c r="O160" s="132">
        <f t="shared" si="61"/>
        <v>0</v>
      </c>
      <c r="P160" s="129">
        <v>2</v>
      </c>
      <c r="Q160" s="130">
        <v>1</v>
      </c>
      <c r="R160" s="132">
        <f t="shared" si="62"/>
        <v>3</v>
      </c>
      <c r="S160" s="129">
        <v>0</v>
      </c>
      <c r="T160" s="130">
        <v>0</v>
      </c>
      <c r="U160" s="132">
        <f t="shared" si="63"/>
        <v>0</v>
      </c>
      <c r="V160" s="74">
        <v>0</v>
      </c>
      <c r="W160" s="75">
        <v>2</v>
      </c>
      <c r="X160" s="132">
        <f t="shared" si="64"/>
        <v>2</v>
      </c>
      <c r="Y160" s="129">
        <f t="shared" si="68"/>
        <v>148</v>
      </c>
      <c r="Z160" s="130">
        <f t="shared" si="69"/>
        <v>153</v>
      </c>
      <c r="AA160" s="131">
        <f t="shared" si="70"/>
        <v>301</v>
      </c>
      <c r="AB160" s="274">
        <f t="shared" si="67"/>
        <v>1</v>
      </c>
      <c r="AC160" s="400">
        <v>148</v>
      </c>
      <c r="AD160" s="400">
        <v>153</v>
      </c>
      <c r="AE160" s="401">
        <v>301</v>
      </c>
      <c r="AF160" s="371">
        <f t="shared" si="65"/>
        <v>0</v>
      </c>
      <c r="AG160" s="372">
        <f t="shared" si="57"/>
        <v>0</v>
      </c>
      <c r="AH160" s="372">
        <f t="shared" si="58"/>
        <v>0</v>
      </c>
      <c r="AJ160" s="99"/>
      <c r="AK160" s="100"/>
      <c r="AL160" s="100"/>
      <c r="AM160" s="100"/>
      <c r="AN160" s="100"/>
      <c r="AO160" s="100"/>
      <c r="AP160" s="100"/>
      <c r="AQ160" s="243"/>
      <c r="BA160" s="101"/>
      <c r="BD160" s="423">
        <f t="shared" si="71"/>
        <v>-1</v>
      </c>
      <c r="BE160" s="423">
        <f t="shared" si="72"/>
        <v>2</v>
      </c>
      <c r="BF160" s="423">
        <f t="shared" si="73"/>
        <v>1</v>
      </c>
    </row>
    <row r="161" spans="1:58" s="97" customFormat="1" ht="15" customHeight="1">
      <c r="A161" s="96"/>
      <c r="B161" s="1201"/>
      <c r="C161" s="128">
        <v>17</v>
      </c>
      <c r="D161" s="129">
        <v>762</v>
      </c>
      <c r="E161" s="130">
        <v>794</v>
      </c>
      <c r="F161" s="131">
        <v>1556</v>
      </c>
      <c r="G161" s="129"/>
      <c r="H161" s="130"/>
      <c r="I161" s="132">
        <f t="shared" si="59"/>
        <v>0</v>
      </c>
      <c r="J161" s="129">
        <v>9</v>
      </c>
      <c r="K161" s="130">
        <v>12</v>
      </c>
      <c r="L161" s="132">
        <f t="shared" si="60"/>
        <v>21</v>
      </c>
      <c r="M161" s="129"/>
      <c r="N161" s="130"/>
      <c r="O161" s="132">
        <f t="shared" si="61"/>
        <v>0</v>
      </c>
      <c r="P161" s="129">
        <v>12</v>
      </c>
      <c r="Q161" s="130">
        <v>12</v>
      </c>
      <c r="R161" s="132">
        <f t="shared" si="62"/>
        <v>24</v>
      </c>
      <c r="S161" s="129">
        <v>0</v>
      </c>
      <c r="T161" s="130">
        <v>0</v>
      </c>
      <c r="U161" s="132">
        <f t="shared" si="63"/>
        <v>0</v>
      </c>
      <c r="V161" s="74">
        <v>0</v>
      </c>
      <c r="W161" s="75">
        <v>-4</v>
      </c>
      <c r="X161" s="132">
        <f t="shared" si="64"/>
        <v>-4</v>
      </c>
      <c r="Y161" s="129">
        <f t="shared" si="68"/>
        <v>759</v>
      </c>
      <c r="Z161" s="130">
        <f t="shared" si="69"/>
        <v>790</v>
      </c>
      <c r="AA161" s="131">
        <f t="shared" si="70"/>
        <v>1549</v>
      </c>
      <c r="AB161" s="274">
        <f t="shared" si="67"/>
        <v>-7</v>
      </c>
      <c r="AC161" s="400">
        <v>759</v>
      </c>
      <c r="AD161" s="400">
        <v>790</v>
      </c>
      <c r="AE161" s="401">
        <v>1549</v>
      </c>
      <c r="AF161" s="371">
        <f t="shared" si="65"/>
        <v>0</v>
      </c>
      <c r="AG161" s="372">
        <f t="shared" si="57"/>
        <v>0</v>
      </c>
      <c r="AH161" s="372">
        <f t="shared" si="58"/>
        <v>0</v>
      </c>
      <c r="AJ161" s="99"/>
      <c r="AK161" s="100"/>
      <c r="AL161" s="100"/>
      <c r="AM161" s="100"/>
      <c r="AN161" s="100"/>
      <c r="AO161" s="100"/>
      <c r="AP161" s="100"/>
      <c r="AQ161" s="243"/>
      <c r="BA161" s="101"/>
      <c r="BD161" s="423">
        <f t="shared" si="71"/>
        <v>-3</v>
      </c>
      <c r="BE161" s="423">
        <f t="shared" si="72"/>
        <v>-4</v>
      </c>
      <c r="BF161" s="423">
        <f t="shared" si="73"/>
        <v>-7</v>
      </c>
    </row>
    <row r="162" spans="1:58" s="97" customFormat="1" ht="15" customHeight="1">
      <c r="A162" s="96"/>
      <c r="B162" s="1201"/>
      <c r="C162" s="128">
        <v>18</v>
      </c>
      <c r="D162" s="129">
        <v>353</v>
      </c>
      <c r="E162" s="130">
        <v>402</v>
      </c>
      <c r="F162" s="131">
        <v>755</v>
      </c>
      <c r="G162" s="129"/>
      <c r="H162" s="130"/>
      <c r="I162" s="132">
        <f t="shared" si="59"/>
        <v>0</v>
      </c>
      <c r="J162" s="129">
        <v>3</v>
      </c>
      <c r="K162" s="130">
        <v>1</v>
      </c>
      <c r="L162" s="132">
        <f t="shared" si="60"/>
        <v>4</v>
      </c>
      <c r="M162" s="129"/>
      <c r="N162" s="130"/>
      <c r="O162" s="132">
        <f t="shared" si="61"/>
        <v>0</v>
      </c>
      <c r="P162" s="129">
        <v>1</v>
      </c>
      <c r="Q162" s="130">
        <v>5</v>
      </c>
      <c r="R162" s="132">
        <f t="shared" si="62"/>
        <v>6</v>
      </c>
      <c r="S162" s="129">
        <v>0</v>
      </c>
      <c r="T162" s="130">
        <v>0</v>
      </c>
      <c r="U162" s="132">
        <f t="shared" si="63"/>
        <v>0</v>
      </c>
      <c r="V162" s="74">
        <v>-4</v>
      </c>
      <c r="W162" s="75">
        <v>-1</v>
      </c>
      <c r="X162" s="132">
        <f t="shared" si="64"/>
        <v>-5</v>
      </c>
      <c r="Y162" s="129">
        <f t="shared" si="68"/>
        <v>351</v>
      </c>
      <c r="Z162" s="130">
        <f t="shared" si="69"/>
        <v>397</v>
      </c>
      <c r="AA162" s="131">
        <f t="shared" si="70"/>
        <v>748</v>
      </c>
      <c r="AB162" s="274">
        <f t="shared" si="67"/>
        <v>-7</v>
      </c>
      <c r="AC162" s="400">
        <v>351</v>
      </c>
      <c r="AD162" s="400">
        <v>397</v>
      </c>
      <c r="AE162" s="401">
        <v>748</v>
      </c>
      <c r="AF162" s="371">
        <f t="shared" si="65"/>
        <v>0</v>
      </c>
      <c r="AG162" s="372">
        <f t="shared" si="57"/>
        <v>0</v>
      </c>
      <c r="AH162" s="372">
        <f t="shared" si="58"/>
        <v>0</v>
      </c>
      <c r="AJ162" s="99"/>
      <c r="AK162" s="100"/>
      <c r="AL162" s="100"/>
      <c r="AM162" s="100"/>
      <c r="AN162" s="100"/>
      <c r="AO162" s="100"/>
      <c r="AP162" s="100"/>
      <c r="AQ162" s="243"/>
      <c r="BA162" s="101"/>
      <c r="BD162" s="423">
        <f t="shared" si="71"/>
        <v>-2</v>
      </c>
      <c r="BE162" s="423">
        <f t="shared" si="72"/>
        <v>-5</v>
      </c>
      <c r="BF162" s="423">
        <f t="shared" si="73"/>
        <v>-7</v>
      </c>
    </row>
    <row r="163" spans="1:58" s="97" customFormat="1" ht="15" customHeight="1">
      <c r="A163" s="96"/>
      <c r="B163" s="1201"/>
      <c r="C163" s="128">
        <v>19</v>
      </c>
      <c r="D163" s="129">
        <v>174</v>
      </c>
      <c r="E163" s="130">
        <v>186</v>
      </c>
      <c r="F163" s="131">
        <v>360</v>
      </c>
      <c r="G163" s="129"/>
      <c r="H163" s="130"/>
      <c r="I163" s="132">
        <f t="shared" si="59"/>
        <v>0</v>
      </c>
      <c r="J163" s="129">
        <v>3</v>
      </c>
      <c r="K163" s="130">
        <v>1</v>
      </c>
      <c r="L163" s="132">
        <f t="shared" si="60"/>
        <v>4</v>
      </c>
      <c r="M163" s="129"/>
      <c r="N163" s="130"/>
      <c r="O163" s="132">
        <f t="shared" si="61"/>
        <v>0</v>
      </c>
      <c r="P163" s="129">
        <v>1</v>
      </c>
      <c r="Q163" s="130">
        <v>3</v>
      </c>
      <c r="R163" s="132">
        <f t="shared" si="62"/>
        <v>4</v>
      </c>
      <c r="S163" s="129">
        <v>0</v>
      </c>
      <c r="T163" s="130">
        <v>0</v>
      </c>
      <c r="U163" s="132">
        <f t="shared" si="63"/>
        <v>0</v>
      </c>
      <c r="V163" s="74">
        <v>0</v>
      </c>
      <c r="W163" s="75">
        <v>0</v>
      </c>
      <c r="X163" s="132">
        <f t="shared" si="64"/>
        <v>0</v>
      </c>
      <c r="Y163" s="129">
        <f t="shared" si="68"/>
        <v>176</v>
      </c>
      <c r="Z163" s="130">
        <f t="shared" si="69"/>
        <v>184</v>
      </c>
      <c r="AA163" s="131">
        <f t="shared" si="70"/>
        <v>360</v>
      </c>
      <c r="AB163" s="274">
        <f t="shared" si="67"/>
        <v>0</v>
      </c>
      <c r="AC163" s="400">
        <v>176</v>
      </c>
      <c r="AD163" s="400">
        <v>184</v>
      </c>
      <c r="AE163" s="401">
        <v>360</v>
      </c>
      <c r="AF163" s="371">
        <f t="shared" si="65"/>
        <v>0</v>
      </c>
      <c r="AG163" s="372">
        <f t="shared" si="57"/>
        <v>0</v>
      </c>
      <c r="AH163" s="372">
        <f t="shared" si="58"/>
        <v>0</v>
      </c>
      <c r="AJ163" s="99"/>
      <c r="AK163" s="100"/>
      <c r="AL163" s="100"/>
      <c r="AM163" s="100"/>
      <c r="AN163" s="100"/>
      <c r="AO163" s="100"/>
      <c r="AP163" s="100"/>
      <c r="AQ163" s="243"/>
      <c r="BA163" s="101"/>
      <c r="BD163" s="423">
        <f t="shared" si="71"/>
        <v>2</v>
      </c>
      <c r="BE163" s="423">
        <f t="shared" si="72"/>
        <v>-2</v>
      </c>
      <c r="BF163" s="423">
        <f t="shared" si="73"/>
        <v>0</v>
      </c>
    </row>
    <row r="164" spans="1:58" s="97" customFormat="1" ht="15" customHeight="1">
      <c r="A164" s="96"/>
      <c r="B164" s="1201"/>
      <c r="C164" s="150">
        <v>20</v>
      </c>
      <c r="D164" s="151">
        <v>85</v>
      </c>
      <c r="E164" s="152">
        <v>85</v>
      </c>
      <c r="F164" s="153">
        <v>170</v>
      </c>
      <c r="G164" s="151"/>
      <c r="H164" s="152"/>
      <c r="I164" s="154">
        <f t="shared" si="59"/>
        <v>0</v>
      </c>
      <c r="J164" s="151">
        <v>2</v>
      </c>
      <c r="K164" s="152">
        <v>0</v>
      </c>
      <c r="L164" s="154">
        <f t="shared" si="60"/>
        <v>2</v>
      </c>
      <c r="M164" s="151"/>
      <c r="N164" s="152"/>
      <c r="O164" s="154">
        <f t="shared" si="61"/>
        <v>0</v>
      </c>
      <c r="P164" s="151">
        <v>1</v>
      </c>
      <c r="Q164" s="152">
        <v>0</v>
      </c>
      <c r="R164" s="154">
        <f t="shared" si="62"/>
        <v>1</v>
      </c>
      <c r="S164" s="151">
        <v>0</v>
      </c>
      <c r="T164" s="152">
        <v>0</v>
      </c>
      <c r="U164" s="154">
        <f t="shared" si="63"/>
        <v>0</v>
      </c>
      <c r="V164" s="76">
        <v>0</v>
      </c>
      <c r="W164" s="77">
        <v>0</v>
      </c>
      <c r="X164" s="154">
        <f t="shared" si="64"/>
        <v>0</v>
      </c>
      <c r="Y164" s="151">
        <f t="shared" si="68"/>
        <v>86</v>
      </c>
      <c r="Z164" s="152">
        <f t="shared" si="69"/>
        <v>85</v>
      </c>
      <c r="AA164" s="153">
        <f t="shared" si="70"/>
        <v>171</v>
      </c>
      <c r="AB164" s="275">
        <f t="shared" si="67"/>
        <v>1</v>
      </c>
      <c r="AC164" s="402">
        <v>86</v>
      </c>
      <c r="AD164" s="402">
        <v>85</v>
      </c>
      <c r="AE164" s="403">
        <v>171</v>
      </c>
      <c r="AF164" s="373">
        <f t="shared" si="65"/>
        <v>0</v>
      </c>
      <c r="AG164" s="374">
        <f t="shared" si="57"/>
        <v>0</v>
      </c>
      <c r="AH164" s="374">
        <f t="shared" si="58"/>
        <v>0</v>
      </c>
      <c r="AJ164" s="99"/>
      <c r="AK164" s="100"/>
      <c r="AL164" s="100"/>
      <c r="AM164" s="100"/>
      <c r="AN164" s="100"/>
      <c r="AO164" s="100"/>
      <c r="AP164" s="100"/>
      <c r="AQ164" s="243"/>
      <c r="BA164" s="101"/>
      <c r="BD164" s="423">
        <f t="shared" si="71"/>
        <v>1</v>
      </c>
      <c r="BE164" s="423">
        <f t="shared" si="72"/>
        <v>0</v>
      </c>
      <c r="BF164" s="423">
        <f t="shared" si="73"/>
        <v>1</v>
      </c>
    </row>
    <row r="165" spans="1:58" s="97" customFormat="1" ht="15" customHeight="1">
      <c r="A165" s="96"/>
      <c r="B165" s="1201"/>
      <c r="C165" s="161">
        <v>21</v>
      </c>
      <c r="D165" s="162">
        <v>326</v>
      </c>
      <c r="E165" s="163">
        <v>365</v>
      </c>
      <c r="F165" s="164">
        <v>691</v>
      </c>
      <c r="G165" s="162"/>
      <c r="H165" s="163"/>
      <c r="I165" s="165">
        <f t="shared" si="59"/>
        <v>0</v>
      </c>
      <c r="J165" s="162">
        <v>3</v>
      </c>
      <c r="K165" s="163">
        <v>4</v>
      </c>
      <c r="L165" s="165">
        <f t="shared" si="60"/>
        <v>7</v>
      </c>
      <c r="M165" s="162"/>
      <c r="N165" s="163"/>
      <c r="O165" s="165">
        <f t="shared" si="61"/>
        <v>0</v>
      </c>
      <c r="P165" s="162">
        <v>3</v>
      </c>
      <c r="Q165" s="163">
        <v>5</v>
      </c>
      <c r="R165" s="165">
        <f t="shared" si="62"/>
        <v>8</v>
      </c>
      <c r="S165" s="162">
        <v>0</v>
      </c>
      <c r="T165" s="163">
        <v>0</v>
      </c>
      <c r="U165" s="165">
        <f t="shared" si="63"/>
        <v>0</v>
      </c>
      <c r="V165" s="234">
        <v>1</v>
      </c>
      <c r="W165" s="235">
        <v>-1</v>
      </c>
      <c r="X165" s="165">
        <f t="shared" si="64"/>
        <v>0</v>
      </c>
      <c r="Y165" s="162">
        <f t="shared" si="68"/>
        <v>327</v>
      </c>
      <c r="Z165" s="163">
        <f t="shared" si="69"/>
        <v>363</v>
      </c>
      <c r="AA165" s="164">
        <f t="shared" si="70"/>
        <v>690</v>
      </c>
      <c r="AB165" s="276">
        <f t="shared" si="67"/>
        <v>-1</v>
      </c>
      <c r="AC165" s="404">
        <v>327</v>
      </c>
      <c r="AD165" s="404">
        <v>363</v>
      </c>
      <c r="AE165" s="405">
        <v>690</v>
      </c>
      <c r="AF165" s="375">
        <f t="shared" si="65"/>
        <v>0</v>
      </c>
      <c r="AG165" s="376">
        <f t="shared" si="57"/>
        <v>0</v>
      </c>
      <c r="AH165" s="376">
        <f t="shared" si="58"/>
        <v>0</v>
      </c>
      <c r="AJ165" s="99"/>
      <c r="AK165" s="100"/>
      <c r="AL165" s="100"/>
      <c r="AM165" s="100"/>
      <c r="AN165" s="100"/>
      <c r="AO165" s="100"/>
      <c r="AP165" s="100"/>
      <c r="AQ165" s="243"/>
      <c r="BA165" s="101"/>
      <c r="BD165" s="423">
        <f t="shared" si="71"/>
        <v>1</v>
      </c>
      <c r="BE165" s="423">
        <f t="shared" si="72"/>
        <v>-2</v>
      </c>
      <c r="BF165" s="423">
        <f t="shared" si="73"/>
        <v>-1</v>
      </c>
    </row>
    <row r="166" spans="1:58" s="97" customFormat="1" ht="15" customHeight="1">
      <c r="A166" s="96"/>
      <c r="B166" s="1201"/>
      <c r="C166" s="128">
        <v>22</v>
      </c>
      <c r="D166" s="129">
        <v>138</v>
      </c>
      <c r="E166" s="130">
        <v>129</v>
      </c>
      <c r="F166" s="131">
        <v>267</v>
      </c>
      <c r="G166" s="129"/>
      <c r="H166" s="130"/>
      <c r="I166" s="132">
        <f t="shared" si="59"/>
        <v>0</v>
      </c>
      <c r="J166" s="129">
        <v>2</v>
      </c>
      <c r="K166" s="130">
        <v>0</v>
      </c>
      <c r="L166" s="132">
        <f t="shared" si="60"/>
        <v>2</v>
      </c>
      <c r="M166" s="129"/>
      <c r="N166" s="130"/>
      <c r="O166" s="132">
        <f t="shared" si="61"/>
        <v>0</v>
      </c>
      <c r="P166" s="129">
        <v>2</v>
      </c>
      <c r="Q166" s="130">
        <v>1</v>
      </c>
      <c r="R166" s="132">
        <f t="shared" si="62"/>
        <v>3</v>
      </c>
      <c r="S166" s="129">
        <v>0</v>
      </c>
      <c r="T166" s="130">
        <v>0</v>
      </c>
      <c r="U166" s="132">
        <f t="shared" si="63"/>
        <v>0</v>
      </c>
      <c r="V166" s="74">
        <v>-2</v>
      </c>
      <c r="W166" s="75">
        <v>-1</v>
      </c>
      <c r="X166" s="132">
        <f t="shared" si="64"/>
        <v>-3</v>
      </c>
      <c r="Y166" s="129">
        <f t="shared" si="68"/>
        <v>136</v>
      </c>
      <c r="Z166" s="130">
        <f t="shared" si="69"/>
        <v>127</v>
      </c>
      <c r="AA166" s="131">
        <f t="shared" si="70"/>
        <v>263</v>
      </c>
      <c r="AB166" s="274">
        <f t="shared" si="67"/>
        <v>-4</v>
      </c>
      <c r="AC166" s="400">
        <v>136</v>
      </c>
      <c r="AD166" s="400">
        <v>127</v>
      </c>
      <c r="AE166" s="401">
        <v>263</v>
      </c>
      <c r="AF166" s="371">
        <f t="shared" si="65"/>
        <v>0</v>
      </c>
      <c r="AG166" s="372">
        <f t="shared" si="57"/>
        <v>0</v>
      </c>
      <c r="AH166" s="372">
        <f t="shared" si="58"/>
        <v>0</v>
      </c>
      <c r="AJ166" s="99"/>
      <c r="AK166" s="100"/>
      <c r="AL166" s="100"/>
      <c r="AM166" s="100"/>
      <c r="AN166" s="100"/>
      <c r="AO166" s="100"/>
      <c r="AP166" s="100"/>
      <c r="AQ166" s="243"/>
      <c r="BA166" s="101"/>
      <c r="BD166" s="423">
        <f t="shared" si="71"/>
        <v>-2</v>
      </c>
      <c r="BE166" s="423">
        <f t="shared" si="72"/>
        <v>-2</v>
      </c>
      <c r="BF166" s="423">
        <f t="shared" si="73"/>
        <v>-4</v>
      </c>
    </row>
    <row r="167" spans="1:58" s="97" customFormat="1" ht="15" customHeight="1">
      <c r="A167" s="96"/>
      <c r="B167" s="1201"/>
      <c r="C167" s="128">
        <v>23</v>
      </c>
      <c r="D167" s="129">
        <v>144</v>
      </c>
      <c r="E167" s="130">
        <v>145</v>
      </c>
      <c r="F167" s="131">
        <v>289</v>
      </c>
      <c r="G167" s="129"/>
      <c r="H167" s="130"/>
      <c r="I167" s="132">
        <f t="shared" si="59"/>
        <v>0</v>
      </c>
      <c r="J167" s="129">
        <v>0</v>
      </c>
      <c r="K167" s="130">
        <v>0</v>
      </c>
      <c r="L167" s="132">
        <f t="shared" si="60"/>
        <v>0</v>
      </c>
      <c r="M167" s="129"/>
      <c r="N167" s="130"/>
      <c r="O167" s="132">
        <f t="shared" si="61"/>
        <v>0</v>
      </c>
      <c r="P167" s="129">
        <v>1</v>
      </c>
      <c r="Q167" s="130">
        <v>2</v>
      </c>
      <c r="R167" s="132">
        <f t="shared" si="62"/>
        <v>3</v>
      </c>
      <c r="S167" s="129">
        <v>0</v>
      </c>
      <c r="T167" s="130">
        <v>0</v>
      </c>
      <c r="U167" s="132">
        <f t="shared" si="63"/>
        <v>0</v>
      </c>
      <c r="V167" s="74">
        <v>1</v>
      </c>
      <c r="W167" s="75">
        <v>1</v>
      </c>
      <c r="X167" s="132">
        <f t="shared" si="64"/>
        <v>2</v>
      </c>
      <c r="Y167" s="129">
        <f t="shared" si="68"/>
        <v>144</v>
      </c>
      <c r="Z167" s="130">
        <f t="shared" si="69"/>
        <v>144</v>
      </c>
      <c r="AA167" s="131">
        <f t="shared" si="70"/>
        <v>288</v>
      </c>
      <c r="AB167" s="274">
        <f t="shared" si="67"/>
        <v>-1</v>
      </c>
      <c r="AC167" s="400">
        <v>144</v>
      </c>
      <c r="AD167" s="400">
        <v>144</v>
      </c>
      <c r="AE167" s="401">
        <v>288</v>
      </c>
      <c r="AF167" s="371">
        <f t="shared" si="65"/>
        <v>0</v>
      </c>
      <c r="AG167" s="372">
        <f t="shared" si="57"/>
        <v>0</v>
      </c>
      <c r="AH167" s="372">
        <f t="shared" si="58"/>
        <v>0</v>
      </c>
      <c r="AJ167" s="99"/>
      <c r="AK167" s="100"/>
      <c r="AL167" s="100"/>
      <c r="AM167" s="100"/>
      <c r="AN167" s="100"/>
      <c r="AO167" s="100"/>
      <c r="AP167" s="100"/>
      <c r="AQ167" s="243"/>
      <c r="BA167" s="101"/>
      <c r="BD167" s="423">
        <f t="shared" si="71"/>
        <v>0</v>
      </c>
      <c r="BE167" s="423">
        <f t="shared" si="72"/>
        <v>-1</v>
      </c>
      <c r="BF167" s="423">
        <f t="shared" si="73"/>
        <v>-1</v>
      </c>
    </row>
    <row r="168" spans="1:58" s="97" customFormat="1" ht="15" customHeight="1">
      <c r="A168" s="96"/>
      <c r="B168" s="1201"/>
      <c r="C168" s="128">
        <v>24</v>
      </c>
      <c r="D168" s="129">
        <v>573</v>
      </c>
      <c r="E168" s="130">
        <v>603</v>
      </c>
      <c r="F168" s="131">
        <v>1176</v>
      </c>
      <c r="G168" s="129"/>
      <c r="H168" s="130"/>
      <c r="I168" s="132">
        <f t="shared" si="59"/>
        <v>0</v>
      </c>
      <c r="J168" s="129">
        <v>2</v>
      </c>
      <c r="K168" s="130">
        <v>3</v>
      </c>
      <c r="L168" s="132">
        <f t="shared" si="60"/>
        <v>5</v>
      </c>
      <c r="M168" s="129"/>
      <c r="N168" s="130"/>
      <c r="O168" s="132">
        <f t="shared" si="61"/>
        <v>0</v>
      </c>
      <c r="P168" s="129">
        <v>11</v>
      </c>
      <c r="Q168" s="130">
        <v>6</v>
      </c>
      <c r="R168" s="132">
        <f t="shared" si="62"/>
        <v>17</v>
      </c>
      <c r="S168" s="129">
        <v>0</v>
      </c>
      <c r="T168" s="130">
        <v>0</v>
      </c>
      <c r="U168" s="132">
        <f t="shared" si="63"/>
        <v>0</v>
      </c>
      <c r="V168" s="74">
        <v>-1</v>
      </c>
      <c r="W168" s="75">
        <v>-3</v>
      </c>
      <c r="X168" s="132">
        <f t="shared" si="64"/>
        <v>-4</v>
      </c>
      <c r="Y168" s="129">
        <f t="shared" si="68"/>
        <v>563</v>
      </c>
      <c r="Z168" s="130">
        <f t="shared" si="69"/>
        <v>597</v>
      </c>
      <c r="AA168" s="131">
        <f t="shared" si="70"/>
        <v>1160</v>
      </c>
      <c r="AB168" s="274">
        <f t="shared" si="67"/>
        <v>-16</v>
      </c>
      <c r="AC168" s="400">
        <v>563</v>
      </c>
      <c r="AD168" s="400">
        <v>597</v>
      </c>
      <c r="AE168" s="401">
        <v>1160</v>
      </c>
      <c r="AF168" s="371">
        <f t="shared" si="65"/>
        <v>0</v>
      </c>
      <c r="AG168" s="372">
        <f t="shared" si="57"/>
        <v>0</v>
      </c>
      <c r="AH168" s="372">
        <f t="shared" si="58"/>
        <v>0</v>
      </c>
      <c r="AJ168" s="99"/>
      <c r="AK168" s="100"/>
      <c r="AL168" s="100"/>
      <c r="AM168" s="100"/>
      <c r="AN168" s="100"/>
      <c r="AO168" s="100"/>
      <c r="AP168" s="100"/>
      <c r="AQ168" s="243"/>
      <c r="BA168" s="101"/>
      <c r="BD168" s="423">
        <f t="shared" si="71"/>
        <v>-10</v>
      </c>
      <c r="BE168" s="423">
        <f t="shared" si="72"/>
        <v>-6</v>
      </c>
      <c r="BF168" s="423">
        <f t="shared" si="73"/>
        <v>-16</v>
      </c>
    </row>
    <row r="169" spans="1:58" s="97" customFormat="1" ht="15" customHeight="1">
      <c r="A169" s="96"/>
      <c r="B169" s="1201"/>
      <c r="C169" s="128">
        <v>25</v>
      </c>
      <c r="D169" s="129">
        <v>507</v>
      </c>
      <c r="E169" s="130">
        <v>540</v>
      </c>
      <c r="F169" s="131">
        <v>1047</v>
      </c>
      <c r="G169" s="129"/>
      <c r="H169" s="130"/>
      <c r="I169" s="132">
        <f t="shared" si="59"/>
        <v>0</v>
      </c>
      <c r="J169" s="129">
        <v>5</v>
      </c>
      <c r="K169" s="130">
        <v>6</v>
      </c>
      <c r="L169" s="132">
        <f t="shared" si="60"/>
        <v>11</v>
      </c>
      <c r="M169" s="129"/>
      <c r="N169" s="130"/>
      <c r="O169" s="132">
        <f t="shared" si="61"/>
        <v>0</v>
      </c>
      <c r="P169" s="129">
        <v>9</v>
      </c>
      <c r="Q169" s="130">
        <v>6</v>
      </c>
      <c r="R169" s="132">
        <f t="shared" si="62"/>
        <v>15</v>
      </c>
      <c r="S169" s="129">
        <v>0</v>
      </c>
      <c r="T169" s="130">
        <v>0</v>
      </c>
      <c r="U169" s="132">
        <f t="shared" si="63"/>
        <v>0</v>
      </c>
      <c r="V169" s="74">
        <v>5</v>
      </c>
      <c r="W169" s="75">
        <v>7</v>
      </c>
      <c r="X169" s="132">
        <f t="shared" si="64"/>
        <v>12</v>
      </c>
      <c r="Y169" s="129">
        <f t="shared" si="68"/>
        <v>508</v>
      </c>
      <c r="Z169" s="130">
        <f t="shared" si="69"/>
        <v>547</v>
      </c>
      <c r="AA169" s="131">
        <f t="shared" si="70"/>
        <v>1055</v>
      </c>
      <c r="AB169" s="274">
        <f t="shared" si="67"/>
        <v>8</v>
      </c>
      <c r="AC169" s="400">
        <v>508</v>
      </c>
      <c r="AD169" s="400">
        <v>547</v>
      </c>
      <c r="AE169" s="401">
        <v>1055</v>
      </c>
      <c r="AF169" s="371">
        <f t="shared" si="65"/>
        <v>0</v>
      </c>
      <c r="AG169" s="372">
        <f t="shared" si="57"/>
        <v>0</v>
      </c>
      <c r="AH169" s="372">
        <f t="shared" si="58"/>
        <v>0</v>
      </c>
      <c r="AJ169" s="99"/>
      <c r="AK169" s="100"/>
      <c r="AL169" s="100"/>
      <c r="AM169" s="100"/>
      <c r="AN169" s="100"/>
      <c r="AO169" s="100"/>
      <c r="AP169" s="100"/>
      <c r="AQ169" s="243"/>
      <c r="BA169" s="101"/>
      <c r="BD169" s="423">
        <f t="shared" si="71"/>
        <v>1</v>
      </c>
      <c r="BE169" s="423">
        <f t="shared" si="72"/>
        <v>7</v>
      </c>
      <c r="BF169" s="423">
        <f t="shared" si="73"/>
        <v>8</v>
      </c>
    </row>
    <row r="170" spans="1:58" s="97" customFormat="1" ht="15" customHeight="1">
      <c r="A170" s="96"/>
      <c r="B170" s="1201"/>
      <c r="C170" s="128">
        <v>26</v>
      </c>
      <c r="D170" s="129">
        <v>535</v>
      </c>
      <c r="E170" s="130">
        <v>553</v>
      </c>
      <c r="F170" s="131">
        <v>1088</v>
      </c>
      <c r="G170" s="129"/>
      <c r="H170" s="130"/>
      <c r="I170" s="132">
        <f t="shared" si="59"/>
        <v>0</v>
      </c>
      <c r="J170" s="129">
        <v>6</v>
      </c>
      <c r="K170" s="130">
        <v>11</v>
      </c>
      <c r="L170" s="132">
        <f t="shared" si="60"/>
        <v>17</v>
      </c>
      <c r="M170" s="129"/>
      <c r="N170" s="130"/>
      <c r="O170" s="132">
        <f t="shared" si="61"/>
        <v>0</v>
      </c>
      <c r="P170" s="129">
        <v>15</v>
      </c>
      <c r="Q170" s="130">
        <v>9</v>
      </c>
      <c r="R170" s="132">
        <f t="shared" si="62"/>
        <v>24</v>
      </c>
      <c r="S170" s="129">
        <v>0</v>
      </c>
      <c r="T170" s="130">
        <v>1</v>
      </c>
      <c r="U170" s="132">
        <f t="shared" si="63"/>
        <v>1</v>
      </c>
      <c r="V170" s="74">
        <v>-1</v>
      </c>
      <c r="W170" s="75">
        <v>-2</v>
      </c>
      <c r="X170" s="132">
        <f t="shared" si="64"/>
        <v>-3</v>
      </c>
      <c r="Y170" s="129">
        <f t="shared" si="68"/>
        <v>525</v>
      </c>
      <c r="Z170" s="130">
        <f t="shared" si="69"/>
        <v>554</v>
      </c>
      <c r="AA170" s="131">
        <f t="shared" si="70"/>
        <v>1079</v>
      </c>
      <c r="AB170" s="274">
        <f t="shared" si="67"/>
        <v>-9</v>
      </c>
      <c r="AC170" s="400">
        <v>525</v>
      </c>
      <c r="AD170" s="400">
        <v>554</v>
      </c>
      <c r="AE170" s="401">
        <v>1079</v>
      </c>
      <c r="AF170" s="371">
        <f t="shared" si="65"/>
        <v>0</v>
      </c>
      <c r="AG170" s="372">
        <f t="shared" si="57"/>
        <v>0</v>
      </c>
      <c r="AH170" s="372">
        <f t="shared" si="58"/>
        <v>0</v>
      </c>
      <c r="AJ170" s="99"/>
      <c r="AK170" s="100"/>
      <c r="AL170" s="100"/>
      <c r="AM170" s="100"/>
      <c r="AN170" s="100"/>
      <c r="AO170" s="100"/>
      <c r="AP170" s="100"/>
      <c r="AQ170" s="243"/>
      <c r="BA170" s="101"/>
      <c r="BD170" s="423">
        <f t="shared" si="71"/>
        <v>-10</v>
      </c>
      <c r="BE170" s="423">
        <f t="shared" si="72"/>
        <v>1</v>
      </c>
      <c r="BF170" s="423">
        <f t="shared" si="73"/>
        <v>-9</v>
      </c>
    </row>
    <row r="171" spans="1:58" s="97" customFormat="1" ht="15" customHeight="1">
      <c r="A171" s="96"/>
      <c r="B171" s="1201"/>
      <c r="C171" s="128">
        <v>27</v>
      </c>
      <c r="D171" s="129">
        <v>215</v>
      </c>
      <c r="E171" s="130">
        <v>230</v>
      </c>
      <c r="F171" s="131">
        <v>445</v>
      </c>
      <c r="G171" s="129"/>
      <c r="H171" s="130"/>
      <c r="I171" s="132">
        <f t="shared" si="59"/>
        <v>0</v>
      </c>
      <c r="J171" s="129">
        <v>2</v>
      </c>
      <c r="K171" s="130">
        <v>1</v>
      </c>
      <c r="L171" s="132">
        <f t="shared" si="60"/>
        <v>3</v>
      </c>
      <c r="M171" s="129"/>
      <c r="N171" s="130"/>
      <c r="O171" s="132">
        <f t="shared" si="61"/>
        <v>0</v>
      </c>
      <c r="P171" s="129">
        <v>4</v>
      </c>
      <c r="Q171" s="130">
        <v>1</v>
      </c>
      <c r="R171" s="132">
        <f t="shared" si="62"/>
        <v>5</v>
      </c>
      <c r="S171" s="129">
        <v>0</v>
      </c>
      <c r="T171" s="130">
        <v>0</v>
      </c>
      <c r="U171" s="132">
        <f t="shared" si="63"/>
        <v>0</v>
      </c>
      <c r="V171" s="74">
        <v>0</v>
      </c>
      <c r="W171" s="75">
        <v>0</v>
      </c>
      <c r="X171" s="132">
        <f t="shared" si="64"/>
        <v>0</v>
      </c>
      <c r="Y171" s="129">
        <f t="shared" si="68"/>
        <v>213</v>
      </c>
      <c r="Z171" s="130">
        <f t="shared" si="69"/>
        <v>230</v>
      </c>
      <c r="AA171" s="131">
        <f t="shared" si="70"/>
        <v>443</v>
      </c>
      <c r="AB171" s="274">
        <f t="shared" si="67"/>
        <v>-2</v>
      </c>
      <c r="AC171" s="400">
        <v>213</v>
      </c>
      <c r="AD171" s="400">
        <v>230</v>
      </c>
      <c r="AE171" s="401">
        <v>443</v>
      </c>
      <c r="AF171" s="371">
        <f t="shared" si="65"/>
        <v>0</v>
      </c>
      <c r="AG171" s="372">
        <f t="shared" si="57"/>
        <v>0</v>
      </c>
      <c r="AH171" s="372">
        <f t="shared" si="58"/>
        <v>0</v>
      </c>
      <c r="AJ171" s="99"/>
      <c r="AK171" s="100"/>
      <c r="AL171" s="100"/>
      <c r="AM171" s="100"/>
      <c r="AN171" s="100"/>
      <c r="AO171" s="100"/>
      <c r="AP171" s="100"/>
      <c r="AQ171" s="243"/>
      <c r="BA171" s="101"/>
      <c r="BD171" s="423">
        <f t="shared" si="71"/>
        <v>-2</v>
      </c>
      <c r="BE171" s="423">
        <f t="shared" si="72"/>
        <v>0</v>
      </c>
      <c r="BF171" s="423">
        <f t="shared" si="73"/>
        <v>-2</v>
      </c>
    </row>
    <row r="172" spans="1:58" s="97" customFormat="1" ht="15" customHeight="1">
      <c r="A172" s="96"/>
      <c r="B172" s="1201"/>
      <c r="C172" s="128">
        <v>28</v>
      </c>
      <c r="D172" s="129">
        <v>252</v>
      </c>
      <c r="E172" s="130">
        <v>271</v>
      </c>
      <c r="F172" s="131">
        <v>523</v>
      </c>
      <c r="G172" s="129"/>
      <c r="H172" s="130"/>
      <c r="I172" s="132">
        <f t="shared" si="59"/>
        <v>0</v>
      </c>
      <c r="J172" s="129">
        <v>1</v>
      </c>
      <c r="K172" s="130">
        <v>0</v>
      </c>
      <c r="L172" s="132">
        <f t="shared" si="60"/>
        <v>1</v>
      </c>
      <c r="M172" s="129"/>
      <c r="N172" s="130"/>
      <c r="O172" s="132">
        <f t="shared" si="61"/>
        <v>0</v>
      </c>
      <c r="P172" s="129">
        <v>2</v>
      </c>
      <c r="Q172" s="130">
        <v>0</v>
      </c>
      <c r="R172" s="132">
        <f t="shared" si="62"/>
        <v>2</v>
      </c>
      <c r="S172" s="129">
        <v>0</v>
      </c>
      <c r="T172" s="130">
        <v>0</v>
      </c>
      <c r="U172" s="132">
        <f t="shared" si="63"/>
        <v>0</v>
      </c>
      <c r="V172" s="74">
        <v>0</v>
      </c>
      <c r="W172" s="75">
        <v>1</v>
      </c>
      <c r="X172" s="132">
        <f t="shared" si="64"/>
        <v>1</v>
      </c>
      <c r="Y172" s="129">
        <f t="shared" si="68"/>
        <v>251</v>
      </c>
      <c r="Z172" s="130">
        <f t="shared" si="69"/>
        <v>272</v>
      </c>
      <c r="AA172" s="131">
        <f t="shared" si="70"/>
        <v>523</v>
      </c>
      <c r="AB172" s="274">
        <f t="shared" si="67"/>
        <v>0</v>
      </c>
      <c r="AC172" s="400">
        <v>251</v>
      </c>
      <c r="AD172" s="400">
        <v>272</v>
      </c>
      <c r="AE172" s="401">
        <v>523</v>
      </c>
      <c r="AF172" s="371">
        <f t="shared" si="65"/>
        <v>0</v>
      </c>
      <c r="AG172" s="372">
        <f t="shared" si="57"/>
        <v>0</v>
      </c>
      <c r="AH172" s="372">
        <f t="shared" si="58"/>
        <v>0</v>
      </c>
      <c r="AJ172" s="99"/>
      <c r="AK172" s="100"/>
      <c r="AL172" s="100"/>
      <c r="AM172" s="100"/>
      <c r="AN172" s="100"/>
      <c r="AO172" s="100"/>
      <c r="AP172" s="100"/>
      <c r="AQ172" s="243"/>
      <c r="BA172" s="101"/>
      <c r="BD172" s="423">
        <f t="shared" si="71"/>
        <v>-1</v>
      </c>
      <c r="BE172" s="423">
        <f t="shared" si="72"/>
        <v>1</v>
      </c>
      <c r="BF172" s="423">
        <f t="shared" si="73"/>
        <v>0</v>
      </c>
    </row>
    <row r="173" spans="1:58" s="97" customFormat="1" ht="15" customHeight="1">
      <c r="A173" s="96"/>
      <c r="B173" s="1201"/>
      <c r="C173" s="128">
        <v>29</v>
      </c>
      <c r="D173" s="129">
        <v>168</v>
      </c>
      <c r="E173" s="130">
        <v>166</v>
      </c>
      <c r="F173" s="131">
        <v>334</v>
      </c>
      <c r="G173" s="129"/>
      <c r="H173" s="130"/>
      <c r="I173" s="132">
        <f t="shared" si="59"/>
        <v>0</v>
      </c>
      <c r="J173" s="129">
        <v>1</v>
      </c>
      <c r="K173" s="130">
        <v>1</v>
      </c>
      <c r="L173" s="132">
        <f t="shared" si="60"/>
        <v>2</v>
      </c>
      <c r="M173" s="129"/>
      <c r="N173" s="130"/>
      <c r="O173" s="132">
        <f t="shared" si="61"/>
        <v>0</v>
      </c>
      <c r="P173" s="129">
        <v>1</v>
      </c>
      <c r="Q173" s="130">
        <v>3</v>
      </c>
      <c r="R173" s="132">
        <f t="shared" si="62"/>
        <v>4</v>
      </c>
      <c r="S173" s="129">
        <v>1</v>
      </c>
      <c r="T173" s="130">
        <v>0</v>
      </c>
      <c r="U173" s="132">
        <f t="shared" si="63"/>
        <v>1</v>
      </c>
      <c r="V173" s="74">
        <v>0</v>
      </c>
      <c r="W173" s="75">
        <v>0</v>
      </c>
      <c r="X173" s="132">
        <f t="shared" si="64"/>
        <v>0</v>
      </c>
      <c r="Y173" s="129">
        <f t="shared" si="68"/>
        <v>169</v>
      </c>
      <c r="Z173" s="130">
        <f t="shared" si="69"/>
        <v>164</v>
      </c>
      <c r="AA173" s="131">
        <f t="shared" si="70"/>
        <v>333</v>
      </c>
      <c r="AB173" s="274">
        <f t="shared" si="67"/>
        <v>-1</v>
      </c>
      <c r="AC173" s="400">
        <v>169</v>
      </c>
      <c r="AD173" s="400">
        <v>164</v>
      </c>
      <c r="AE173" s="401">
        <v>333</v>
      </c>
      <c r="AF173" s="371">
        <f t="shared" si="65"/>
        <v>0</v>
      </c>
      <c r="AG173" s="372">
        <f t="shared" si="57"/>
        <v>0</v>
      </c>
      <c r="AH173" s="372">
        <f t="shared" si="58"/>
        <v>0</v>
      </c>
      <c r="AJ173" s="99"/>
      <c r="AK173" s="100"/>
      <c r="AL173" s="100"/>
      <c r="AM173" s="100"/>
      <c r="AN173" s="100"/>
      <c r="AO173" s="100"/>
      <c r="AP173" s="100"/>
      <c r="AQ173" s="243"/>
      <c r="BA173" s="101"/>
      <c r="BD173" s="423">
        <f t="shared" si="71"/>
        <v>1</v>
      </c>
      <c r="BE173" s="423">
        <f t="shared" si="72"/>
        <v>-2</v>
      </c>
      <c r="BF173" s="423">
        <f t="shared" si="73"/>
        <v>-1</v>
      </c>
    </row>
    <row r="174" spans="1:58" s="97" customFormat="1" ht="15" customHeight="1">
      <c r="A174" s="96"/>
      <c r="B174" s="1201"/>
      <c r="C174" s="150">
        <v>30</v>
      </c>
      <c r="D174" s="151">
        <v>929</v>
      </c>
      <c r="E174" s="152">
        <v>987</v>
      </c>
      <c r="F174" s="153">
        <v>1916</v>
      </c>
      <c r="G174" s="151"/>
      <c r="H174" s="152"/>
      <c r="I174" s="154">
        <f t="shared" si="59"/>
        <v>0</v>
      </c>
      <c r="J174" s="151">
        <v>17</v>
      </c>
      <c r="K174" s="152">
        <v>12</v>
      </c>
      <c r="L174" s="154">
        <f t="shared" si="60"/>
        <v>29</v>
      </c>
      <c r="M174" s="151"/>
      <c r="N174" s="152"/>
      <c r="O174" s="154">
        <f t="shared" si="61"/>
        <v>0</v>
      </c>
      <c r="P174" s="151">
        <v>13</v>
      </c>
      <c r="Q174" s="152">
        <v>16</v>
      </c>
      <c r="R174" s="154">
        <f t="shared" si="62"/>
        <v>29</v>
      </c>
      <c r="S174" s="151">
        <v>0</v>
      </c>
      <c r="T174" s="152">
        <v>0</v>
      </c>
      <c r="U174" s="154">
        <f t="shared" si="63"/>
        <v>0</v>
      </c>
      <c r="V174" s="76">
        <v>-2</v>
      </c>
      <c r="W174" s="77">
        <v>0</v>
      </c>
      <c r="X174" s="154">
        <f t="shared" si="64"/>
        <v>-2</v>
      </c>
      <c r="Y174" s="151">
        <f t="shared" si="68"/>
        <v>931</v>
      </c>
      <c r="Z174" s="152">
        <f t="shared" si="69"/>
        <v>983</v>
      </c>
      <c r="AA174" s="153">
        <f t="shared" si="70"/>
        <v>1914</v>
      </c>
      <c r="AB174" s="275">
        <f t="shared" si="67"/>
        <v>-2</v>
      </c>
      <c r="AC174" s="402">
        <v>931</v>
      </c>
      <c r="AD174" s="402">
        <v>983</v>
      </c>
      <c r="AE174" s="403">
        <v>1914</v>
      </c>
      <c r="AF174" s="373">
        <f t="shared" si="65"/>
        <v>0</v>
      </c>
      <c r="AG174" s="374">
        <f t="shared" si="57"/>
        <v>0</v>
      </c>
      <c r="AH174" s="374">
        <f t="shared" si="58"/>
        <v>0</v>
      </c>
      <c r="AJ174" s="99"/>
      <c r="AK174" s="100"/>
      <c r="AL174" s="100"/>
      <c r="AM174" s="100"/>
      <c r="AN174" s="100"/>
      <c r="AO174" s="100"/>
      <c r="AP174" s="100"/>
      <c r="AQ174" s="243"/>
      <c r="BA174" s="101"/>
      <c r="BD174" s="423">
        <f t="shared" si="71"/>
        <v>2</v>
      </c>
      <c r="BE174" s="423">
        <f t="shared" si="72"/>
        <v>-4</v>
      </c>
      <c r="BF174" s="423">
        <f t="shared" si="73"/>
        <v>-2</v>
      </c>
    </row>
    <row r="175" spans="1:58" s="97" customFormat="1" ht="15" customHeight="1">
      <c r="A175" s="96"/>
      <c r="B175" s="1201"/>
      <c r="C175" s="161">
        <v>31</v>
      </c>
      <c r="D175" s="162">
        <v>243</v>
      </c>
      <c r="E175" s="163">
        <v>248</v>
      </c>
      <c r="F175" s="164">
        <v>491</v>
      </c>
      <c r="G175" s="162"/>
      <c r="H175" s="163"/>
      <c r="I175" s="165">
        <f t="shared" si="59"/>
        <v>0</v>
      </c>
      <c r="J175" s="162">
        <v>3</v>
      </c>
      <c r="K175" s="163">
        <v>4</v>
      </c>
      <c r="L175" s="165">
        <f t="shared" si="60"/>
        <v>7</v>
      </c>
      <c r="M175" s="162"/>
      <c r="N175" s="163"/>
      <c r="O175" s="165">
        <f t="shared" si="61"/>
        <v>0</v>
      </c>
      <c r="P175" s="162">
        <v>4</v>
      </c>
      <c r="Q175" s="163">
        <v>2</v>
      </c>
      <c r="R175" s="165">
        <f t="shared" si="62"/>
        <v>6</v>
      </c>
      <c r="S175" s="162">
        <v>0</v>
      </c>
      <c r="T175" s="163">
        <v>1</v>
      </c>
      <c r="U175" s="165">
        <f t="shared" si="63"/>
        <v>1</v>
      </c>
      <c r="V175" s="234">
        <v>0</v>
      </c>
      <c r="W175" s="235">
        <v>0</v>
      </c>
      <c r="X175" s="165">
        <f t="shared" si="64"/>
        <v>0</v>
      </c>
      <c r="Y175" s="162">
        <f t="shared" si="68"/>
        <v>242</v>
      </c>
      <c r="Z175" s="163">
        <f t="shared" si="69"/>
        <v>251</v>
      </c>
      <c r="AA175" s="164">
        <f t="shared" si="70"/>
        <v>493</v>
      </c>
      <c r="AB175" s="276">
        <f t="shared" si="67"/>
        <v>2</v>
      </c>
      <c r="AC175" s="404">
        <v>242</v>
      </c>
      <c r="AD175" s="404">
        <v>251</v>
      </c>
      <c r="AE175" s="405">
        <v>493</v>
      </c>
      <c r="AF175" s="375">
        <f t="shared" si="65"/>
        <v>0</v>
      </c>
      <c r="AG175" s="376">
        <f t="shared" si="57"/>
        <v>0</v>
      </c>
      <c r="AH175" s="376">
        <f t="shared" si="58"/>
        <v>0</v>
      </c>
      <c r="AJ175" s="99"/>
      <c r="AK175" s="100"/>
      <c r="AL175" s="100"/>
      <c r="AM175" s="100"/>
      <c r="AN175" s="100"/>
      <c r="AO175" s="100"/>
      <c r="AP175" s="100"/>
      <c r="AQ175" s="243"/>
      <c r="BA175" s="101"/>
      <c r="BD175" s="423">
        <f t="shared" si="71"/>
        <v>-1</v>
      </c>
      <c r="BE175" s="423">
        <f t="shared" si="72"/>
        <v>3</v>
      </c>
      <c r="BF175" s="423">
        <f t="shared" si="73"/>
        <v>2</v>
      </c>
    </row>
    <row r="176" spans="1:58" s="97" customFormat="1" ht="15" customHeight="1">
      <c r="A176" s="96"/>
      <c r="B176" s="1201"/>
      <c r="C176" s="128">
        <v>32</v>
      </c>
      <c r="D176" s="129">
        <v>137</v>
      </c>
      <c r="E176" s="130">
        <v>144</v>
      </c>
      <c r="F176" s="131">
        <v>281</v>
      </c>
      <c r="G176" s="129"/>
      <c r="H176" s="130"/>
      <c r="I176" s="132">
        <f t="shared" si="59"/>
        <v>0</v>
      </c>
      <c r="J176" s="129">
        <v>1</v>
      </c>
      <c r="K176" s="130">
        <v>2</v>
      </c>
      <c r="L176" s="132">
        <f t="shared" si="60"/>
        <v>3</v>
      </c>
      <c r="M176" s="129"/>
      <c r="N176" s="130"/>
      <c r="O176" s="132">
        <f t="shared" si="61"/>
        <v>0</v>
      </c>
      <c r="P176" s="129">
        <v>0</v>
      </c>
      <c r="Q176" s="130">
        <v>3</v>
      </c>
      <c r="R176" s="132">
        <f t="shared" si="62"/>
        <v>3</v>
      </c>
      <c r="S176" s="129">
        <v>0</v>
      </c>
      <c r="T176" s="130">
        <v>0</v>
      </c>
      <c r="U176" s="132">
        <f t="shared" si="63"/>
        <v>0</v>
      </c>
      <c r="V176" s="74">
        <v>0</v>
      </c>
      <c r="W176" s="75">
        <v>0</v>
      </c>
      <c r="X176" s="132">
        <f t="shared" si="64"/>
        <v>0</v>
      </c>
      <c r="Y176" s="129">
        <f t="shared" si="68"/>
        <v>138</v>
      </c>
      <c r="Z176" s="130">
        <f t="shared" si="69"/>
        <v>143</v>
      </c>
      <c r="AA176" s="131">
        <f t="shared" si="70"/>
        <v>281</v>
      </c>
      <c r="AB176" s="274">
        <f t="shared" si="67"/>
        <v>0</v>
      </c>
      <c r="AC176" s="400">
        <v>138</v>
      </c>
      <c r="AD176" s="400">
        <v>143</v>
      </c>
      <c r="AE176" s="401">
        <v>281</v>
      </c>
      <c r="AF176" s="371">
        <f t="shared" si="65"/>
        <v>0</v>
      </c>
      <c r="AG176" s="372">
        <f t="shared" si="57"/>
        <v>0</v>
      </c>
      <c r="AH176" s="372">
        <f t="shared" si="58"/>
        <v>0</v>
      </c>
      <c r="AJ176" s="99"/>
      <c r="AK176" s="100"/>
      <c r="AL176" s="100"/>
      <c r="AM176" s="100"/>
      <c r="AN176" s="100"/>
      <c r="AO176" s="100"/>
      <c r="AP176" s="100"/>
      <c r="AQ176" s="243"/>
      <c r="BA176" s="101"/>
      <c r="BD176" s="423">
        <f t="shared" si="71"/>
        <v>1</v>
      </c>
      <c r="BE176" s="423">
        <f t="shared" si="72"/>
        <v>-1</v>
      </c>
      <c r="BF176" s="423">
        <f t="shared" si="73"/>
        <v>0</v>
      </c>
    </row>
    <row r="177" spans="1:58" s="97" customFormat="1" ht="15" customHeight="1">
      <c r="A177" s="96"/>
      <c r="B177" s="1201"/>
      <c r="C177" s="128">
        <v>33</v>
      </c>
      <c r="D177" s="129">
        <v>285</v>
      </c>
      <c r="E177" s="130">
        <v>304</v>
      </c>
      <c r="F177" s="131">
        <v>589</v>
      </c>
      <c r="G177" s="129"/>
      <c r="H177" s="130"/>
      <c r="I177" s="132">
        <f t="shared" si="59"/>
        <v>0</v>
      </c>
      <c r="J177" s="129">
        <v>2</v>
      </c>
      <c r="K177" s="130">
        <v>2</v>
      </c>
      <c r="L177" s="132">
        <f t="shared" si="60"/>
        <v>4</v>
      </c>
      <c r="M177" s="129"/>
      <c r="N177" s="130"/>
      <c r="O177" s="132">
        <f t="shared" si="61"/>
        <v>0</v>
      </c>
      <c r="P177" s="129">
        <v>0</v>
      </c>
      <c r="Q177" s="130">
        <v>2</v>
      </c>
      <c r="R177" s="132">
        <f t="shared" si="62"/>
        <v>2</v>
      </c>
      <c r="S177" s="129">
        <v>0</v>
      </c>
      <c r="T177" s="130">
        <v>0</v>
      </c>
      <c r="U177" s="132">
        <f t="shared" si="63"/>
        <v>0</v>
      </c>
      <c r="V177" s="74">
        <v>2</v>
      </c>
      <c r="W177" s="75">
        <v>2</v>
      </c>
      <c r="X177" s="132">
        <f t="shared" si="64"/>
        <v>4</v>
      </c>
      <c r="Y177" s="129">
        <f t="shared" si="68"/>
        <v>289</v>
      </c>
      <c r="Z177" s="130">
        <f t="shared" si="69"/>
        <v>306</v>
      </c>
      <c r="AA177" s="131">
        <f t="shared" si="70"/>
        <v>595</v>
      </c>
      <c r="AB177" s="274">
        <f t="shared" si="67"/>
        <v>6</v>
      </c>
      <c r="AC177" s="400">
        <v>289</v>
      </c>
      <c r="AD177" s="400">
        <v>306</v>
      </c>
      <c r="AE177" s="401">
        <v>595</v>
      </c>
      <c r="AF177" s="371">
        <f t="shared" si="65"/>
        <v>0</v>
      </c>
      <c r="AG177" s="372">
        <f t="shared" si="57"/>
        <v>0</v>
      </c>
      <c r="AH177" s="372">
        <f t="shared" si="58"/>
        <v>0</v>
      </c>
      <c r="AJ177" s="99"/>
      <c r="AK177" s="100"/>
      <c r="AL177" s="100"/>
      <c r="AM177" s="100"/>
      <c r="AN177" s="100"/>
      <c r="AO177" s="100"/>
      <c r="AP177" s="100"/>
      <c r="AQ177" s="243"/>
      <c r="BA177" s="101"/>
      <c r="BD177" s="423">
        <f t="shared" si="71"/>
        <v>4</v>
      </c>
      <c r="BE177" s="423">
        <f t="shared" si="72"/>
        <v>2</v>
      </c>
      <c r="BF177" s="423">
        <f t="shared" si="73"/>
        <v>6</v>
      </c>
    </row>
    <row r="178" spans="1:58" s="97" customFormat="1" ht="15" customHeight="1">
      <c r="A178" s="96"/>
      <c r="B178" s="1201"/>
      <c r="C178" s="128">
        <v>34</v>
      </c>
      <c r="D178" s="129">
        <v>116</v>
      </c>
      <c r="E178" s="130">
        <v>110</v>
      </c>
      <c r="F178" s="131">
        <v>226</v>
      </c>
      <c r="G178" s="129"/>
      <c r="H178" s="130"/>
      <c r="I178" s="132">
        <f t="shared" si="59"/>
        <v>0</v>
      </c>
      <c r="J178" s="129">
        <v>1</v>
      </c>
      <c r="K178" s="130">
        <v>3</v>
      </c>
      <c r="L178" s="132">
        <f t="shared" si="60"/>
        <v>4</v>
      </c>
      <c r="M178" s="129"/>
      <c r="N178" s="130"/>
      <c r="O178" s="132">
        <f t="shared" si="61"/>
        <v>0</v>
      </c>
      <c r="P178" s="129">
        <v>0</v>
      </c>
      <c r="Q178" s="130">
        <v>1</v>
      </c>
      <c r="R178" s="132">
        <f t="shared" si="62"/>
        <v>1</v>
      </c>
      <c r="S178" s="129">
        <v>0</v>
      </c>
      <c r="T178" s="130">
        <v>0</v>
      </c>
      <c r="U178" s="132">
        <f t="shared" si="63"/>
        <v>0</v>
      </c>
      <c r="V178" s="74">
        <v>-1</v>
      </c>
      <c r="W178" s="75">
        <v>-1</v>
      </c>
      <c r="X178" s="132">
        <f t="shared" si="64"/>
        <v>-2</v>
      </c>
      <c r="Y178" s="129">
        <f t="shared" si="68"/>
        <v>116</v>
      </c>
      <c r="Z178" s="130">
        <f t="shared" si="69"/>
        <v>111</v>
      </c>
      <c r="AA178" s="131">
        <f t="shared" si="70"/>
        <v>227</v>
      </c>
      <c r="AB178" s="274">
        <f t="shared" si="67"/>
        <v>1</v>
      </c>
      <c r="AC178" s="400">
        <v>116</v>
      </c>
      <c r="AD178" s="400">
        <v>111</v>
      </c>
      <c r="AE178" s="401">
        <v>227</v>
      </c>
      <c r="AF178" s="371">
        <f t="shared" si="65"/>
        <v>0</v>
      </c>
      <c r="AG178" s="372">
        <f t="shared" si="57"/>
        <v>0</v>
      </c>
      <c r="AH178" s="372">
        <f t="shared" si="58"/>
        <v>0</v>
      </c>
      <c r="AJ178" s="99"/>
      <c r="AK178" s="100"/>
      <c r="AL178" s="100"/>
      <c r="AM178" s="100"/>
      <c r="AN178" s="100"/>
      <c r="AO178" s="100"/>
      <c r="AP178" s="100"/>
      <c r="AQ178" s="243"/>
      <c r="BA178" s="101"/>
      <c r="BD178" s="423">
        <f t="shared" si="71"/>
        <v>0</v>
      </c>
      <c r="BE178" s="423">
        <f t="shared" si="72"/>
        <v>1</v>
      </c>
      <c r="BF178" s="423">
        <f t="shared" si="73"/>
        <v>1</v>
      </c>
    </row>
    <row r="179" spans="1:58" s="97" customFormat="1" ht="15" customHeight="1">
      <c r="A179" s="96"/>
      <c r="B179" s="1201"/>
      <c r="C179" s="128">
        <v>35</v>
      </c>
      <c r="D179" s="129">
        <v>454</v>
      </c>
      <c r="E179" s="130">
        <v>511</v>
      </c>
      <c r="F179" s="131">
        <v>965</v>
      </c>
      <c r="G179" s="129"/>
      <c r="H179" s="130"/>
      <c r="I179" s="132">
        <f t="shared" si="59"/>
        <v>0</v>
      </c>
      <c r="J179" s="129">
        <v>2</v>
      </c>
      <c r="K179" s="130">
        <v>3</v>
      </c>
      <c r="L179" s="132">
        <f t="shared" si="60"/>
        <v>5</v>
      </c>
      <c r="M179" s="129"/>
      <c r="N179" s="130"/>
      <c r="O179" s="132">
        <f t="shared" si="61"/>
        <v>0</v>
      </c>
      <c r="P179" s="129">
        <v>11</v>
      </c>
      <c r="Q179" s="130">
        <v>3</v>
      </c>
      <c r="R179" s="132">
        <f t="shared" si="62"/>
        <v>14</v>
      </c>
      <c r="S179" s="129">
        <v>0</v>
      </c>
      <c r="T179" s="130">
        <v>0</v>
      </c>
      <c r="U179" s="132">
        <f t="shared" si="63"/>
        <v>0</v>
      </c>
      <c r="V179" s="74">
        <v>1</v>
      </c>
      <c r="W179" s="75">
        <v>2</v>
      </c>
      <c r="X179" s="132">
        <f t="shared" si="64"/>
        <v>3</v>
      </c>
      <c r="Y179" s="129">
        <f t="shared" si="68"/>
        <v>446</v>
      </c>
      <c r="Z179" s="130">
        <f t="shared" si="69"/>
        <v>513</v>
      </c>
      <c r="AA179" s="131">
        <f t="shared" si="70"/>
        <v>959</v>
      </c>
      <c r="AB179" s="274">
        <f t="shared" si="67"/>
        <v>-6</v>
      </c>
      <c r="AC179" s="400">
        <v>446</v>
      </c>
      <c r="AD179" s="400">
        <v>513</v>
      </c>
      <c r="AE179" s="401">
        <v>959</v>
      </c>
      <c r="AF179" s="371">
        <f t="shared" si="65"/>
        <v>0</v>
      </c>
      <c r="AG179" s="372">
        <f t="shared" si="57"/>
        <v>0</v>
      </c>
      <c r="AH179" s="372">
        <f t="shared" si="58"/>
        <v>0</v>
      </c>
      <c r="AJ179" s="99"/>
      <c r="AK179" s="100"/>
      <c r="AL179" s="100"/>
      <c r="AM179" s="100"/>
      <c r="AN179" s="100"/>
      <c r="AO179" s="100"/>
      <c r="AP179" s="100"/>
      <c r="AQ179" s="243"/>
      <c r="BA179" s="101"/>
      <c r="BD179" s="423">
        <f t="shared" si="71"/>
        <v>-8</v>
      </c>
      <c r="BE179" s="423">
        <f t="shared" si="72"/>
        <v>2</v>
      </c>
      <c r="BF179" s="423">
        <f t="shared" si="73"/>
        <v>-6</v>
      </c>
    </row>
    <row r="180" spans="1:58" s="97" customFormat="1" ht="15" customHeight="1">
      <c r="A180" s="96"/>
      <c r="B180" s="1202"/>
      <c r="C180" s="169" t="s">
        <v>244</v>
      </c>
      <c r="D180" s="170">
        <v>12423</v>
      </c>
      <c r="E180" s="171">
        <v>13323</v>
      </c>
      <c r="F180" s="172">
        <v>25746</v>
      </c>
      <c r="G180" s="170">
        <f aca="true" t="shared" si="74" ref="G180:W180">SUM(G145:G179)</f>
        <v>0</v>
      </c>
      <c r="H180" s="171">
        <f t="shared" si="74"/>
        <v>0</v>
      </c>
      <c r="I180" s="172">
        <f t="shared" si="59"/>
        <v>0</v>
      </c>
      <c r="J180" s="170">
        <f t="shared" si="74"/>
        <v>163</v>
      </c>
      <c r="K180" s="171">
        <f t="shared" si="74"/>
        <v>140</v>
      </c>
      <c r="L180" s="172">
        <f t="shared" si="60"/>
        <v>303</v>
      </c>
      <c r="M180" s="170">
        <f>SUM(M145:M179)</f>
        <v>0</v>
      </c>
      <c r="N180" s="171">
        <f>SUM(N145:N179)</f>
        <v>0</v>
      </c>
      <c r="O180" s="172">
        <f t="shared" si="61"/>
        <v>0</v>
      </c>
      <c r="P180" s="170">
        <f t="shared" si="74"/>
        <v>185</v>
      </c>
      <c r="Q180" s="171">
        <f t="shared" si="74"/>
        <v>190</v>
      </c>
      <c r="R180" s="172">
        <f t="shared" si="62"/>
        <v>375</v>
      </c>
      <c r="S180" s="170">
        <f t="shared" si="74"/>
        <v>3</v>
      </c>
      <c r="T180" s="171">
        <f t="shared" si="74"/>
        <v>5</v>
      </c>
      <c r="U180" s="172">
        <f t="shared" si="63"/>
        <v>8</v>
      </c>
      <c r="V180" s="60">
        <f t="shared" si="74"/>
        <v>0</v>
      </c>
      <c r="W180" s="61">
        <f t="shared" si="74"/>
        <v>0</v>
      </c>
      <c r="X180" s="172">
        <f t="shared" si="64"/>
        <v>0</v>
      </c>
      <c r="Y180" s="170">
        <f t="shared" si="68"/>
        <v>12404</v>
      </c>
      <c r="Z180" s="171">
        <f t="shared" si="69"/>
        <v>13278</v>
      </c>
      <c r="AA180" s="172">
        <f t="shared" si="70"/>
        <v>25682</v>
      </c>
      <c r="AB180" s="277">
        <f>SUM(AB145:AB179)</f>
        <v>-64</v>
      </c>
      <c r="AC180" s="406">
        <v>12404</v>
      </c>
      <c r="AD180" s="406">
        <v>13278</v>
      </c>
      <c r="AE180" s="406">
        <v>25682</v>
      </c>
      <c r="AF180" s="377">
        <f t="shared" si="65"/>
        <v>0</v>
      </c>
      <c r="AG180" s="378">
        <f t="shared" si="57"/>
        <v>0</v>
      </c>
      <c r="AH180" s="378">
        <f t="shared" si="58"/>
        <v>0</v>
      </c>
      <c r="AJ180" s="99"/>
      <c r="AK180" s="100"/>
      <c r="AL180" s="100"/>
      <c r="AM180" s="100"/>
      <c r="AN180" s="100"/>
      <c r="AO180" s="100"/>
      <c r="AP180" s="100"/>
      <c r="AQ180" s="243"/>
      <c r="BA180" s="101"/>
      <c r="BD180" s="423">
        <f t="shared" si="71"/>
        <v>-19</v>
      </c>
      <c r="BE180" s="423">
        <f t="shared" si="72"/>
        <v>-45</v>
      </c>
      <c r="BF180" s="423">
        <f t="shared" si="73"/>
        <v>-64</v>
      </c>
    </row>
    <row r="181" spans="2:61" ht="15" customHeight="1">
      <c r="B181" s="1201" t="s">
        <v>352</v>
      </c>
      <c r="C181" s="117">
        <v>1</v>
      </c>
      <c r="D181" s="118">
        <v>1697</v>
      </c>
      <c r="E181" s="119">
        <v>1739</v>
      </c>
      <c r="F181" s="120">
        <v>3436</v>
      </c>
      <c r="G181" s="118"/>
      <c r="H181" s="119"/>
      <c r="I181" s="121">
        <f t="shared" si="59"/>
        <v>0</v>
      </c>
      <c r="J181" s="118">
        <v>31</v>
      </c>
      <c r="K181" s="119">
        <v>26</v>
      </c>
      <c r="L181" s="121">
        <f t="shared" si="60"/>
        <v>57</v>
      </c>
      <c r="M181" s="118"/>
      <c r="N181" s="119"/>
      <c r="O181" s="121">
        <f t="shared" si="61"/>
        <v>0</v>
      </c>
      <c r="P181" s="181">
        <v>24</v>
      </c>
      <c r="Q181" s="182">
        <v>32</v>
      </c>
      <c r="R181" s="121">
        <f t="shared" si="62"/>
        <v>56</v>
      </c>
      <c r="S181" s="181">
        <v>1</v>
      </c>
      <c r="T181" s="182">
        <v>0</v>
      </c>
      <c r="U181" s="121">
        <f t="shared" si="63"/>
        <v>1</v>
      </c>
      <c r="V181" s="52">
        <v>0</v>
      </c>
      <c r="W181" s="53">
        <v>-1</v>
      </c>
      <c r="X181" s="121">
        <f t="shared" si="64"/>
        <v>-1</v>
      </c>
      <c r="Y181" s="118">
        <f aca="true" t="shared" si="75" ref="Y181:Y202">D181+G181+J181+M181-P181+S181+V181</f>
        <v>1705</v>
      </c>
      <c r="Z181" s="119">
        <f aca="true" t="shared" si="76" ref="Z181:Z202">E181+H181+K181+N181-Q181+T181+W181</f>
        <v>1732</v>
      </c>
      <c r="AA181" s="120">
        <f aca="true" t="shared" si="77" ref="AA181:AA202">Y181+Z181</f>
        <v>3437</v>
      </c>
      <c r="AB181" s="273">
        <f aca="true" t="shared" si="78" ref="AB181:AB202">AA181-F181</f>
        <v>1</v>
      </c>
      <c r="AC181" s="407">
        <v>1705</v>
      </c>
      <c r="AD181" s="407">
        <v>1732</v>
      </c>
      <c r="AE181" s="408">
        <v>3437</v>
      </c>
      <c r="AF181" s="369">
        <f t="shared" si="65"/>
        <v>0</v>
      </c>
      <c r="AG181" s="370">
        <f t="shared" si="57"/>
        <v>0</v>
      </c>
      <c r="AH181" s="370">
        <f t="shared" si="58"/>
        <v>0</v>
      </c>
      <c r="BD181" s="423">
        <f t="shared" si="71"/>
        <v>8</v>
      </c>
      <c r="BE181" s="423">
        <f t="shared" si="72"/>
        <v>-7</v>
      </c>
      <c r="BF181" s="423">
        <f t="shared" si="73"/>
        <v>1</v>
      </c>
      <c r="BH181" s="97"/>
      <c r="BI181" s="97"/>
    </row>
    <row r="182" spans="2:61" ht="15" customHeight="1">
      <c r="B182" s="1201"/>
      <c r="C182" s="128">
        <v>2</v>
      </c>
      <c r="D182" s="129">
        <v>612</v>
      </c>
      <c r="E182" s="130">
        <v>618</v>
      </c>
      <c r="F182" s="131">
        <v>1230</v>
      </c>
      <c r="G182" s="129"/>
      <c r="H182" s="130"/>
      <c r="I182" s="132">
        <f t="shared" si="59"/>
        <v>0</v>
      </c>
      <c r="J182" s="129">
        <v>14</v>
      </c>
      <c r="K182" s="130">
        <v>11</v>
      </c>
      <c r="L182" s="132">
        <f t="shared" si="60"/>
        <v>25</v>
      </c>
      <c r="M182" s="129"/>
      <c r="N182" s="130"/>
      <c r="O182" s="132">
        <f t="shared" si="61"/>
        <v>0</v>
      </c>
      <c r="P182" s="187">
        <v>15</v>
      </c>
      <c r="Q182" s="188">
        <v>5</v>
      </c>
      <c r="R182" s="132">
        <f t="shared" si="62"/>
        <v>20</v>
      </c>
      <c r="S182" s="187">
        <v>0</v>
      </c>
      <c r="T182" s="188">
        <v>1</v>
      </c>
      <c r="U182" s="132">
        <f t="shared" si="63"/>
        <v>1</v>
      </c>
      <c r="V182" s="54">
        <v>-3</v>
      </c>
      <c r="W182" s="55">
        <v>-1</v>
      </c>
      <c r="X182" s="132">
        <f t="shared" si="64"/>
        <v>-4</v>
      </c>
      <c r="Y182" s="129">
        <f t="shared" si="75"/>
        <v>608</v>
      </c>
      <c r="Z182" s="130">
        <f t="shared" si="76"/>
        <v>624</v>
      </c>
      <c r="AA182" s="131">
        <f t="shared" si="77"/>
        <v>1232</v>
      </c>
      <c r="AB182" s="274">
        <f t="shared" si="78"/>
        <v>2</v>
      </c>
      <c r="AC182" s="409">
        <v>608</v>
      </c>
      <c r="AD182" s="409">
        <v>624</v>
      </c>
      <c r="AE182" s="410">
        <v>1232</v>
      </c>
      <c r="AF182" s="371">
        <f t="shared" si="65"/>
        <v>0</v>
      </c>
      <c r="AG182" s="372">
        <f t="shared" si="57"/>
        <v>0</v>
      </c>
      <c r="AH182" s="372">
        <f t="shared" si="58"/>
        <v>0</v>
      </c>
      <c r="BD182" s="423">
        <f t="shared" si="71"/>
        <v>-4</v>
      </c>
      <c r="BE182" s="423">
        <f t="shared" si="72"/>
        <v>6</v>
      </c>
      <c r="BF182" s="423">
        <f t="shared" si="73"/>
        <v>2</v>
      </c>
      <c r="BH182" s="97"/>
      <c r="BI182" s="97"/>
    </row>
    <row r="183" spans="2:61" ht="15" customHeight="1">
      <c r="B183" s="1201"/>
      <c r="C183" s="128">
        <v>3</v>
      </c>
      <c r="D183" s="129">
        <v>566</v>
      </c>
      <c r="E183" s="130">
        <v>614</v>
      </c>
      <c r="F183" s="131">
        <v>1180</v>
      </c>
      <c r="G183" s="129"/>
      <c r="H183" s="130"/>
      <c r="I183" s="132">
        <f t="shared" si="59"/>
        <v>0</v>
      </c>
      <c r="J183" s="129">
        <v>18</v>
      </c>
      <c r="K183" s="130">
        <v>20</v>
      </c>
      <c r="L183" s="132">
        <f t="shared" si="60"/>
        <v>38</v>
      </c>
      <c r="M183" s="129"/>
      <c r="N183" s="130"/>
      <c r="O183" s="132">
        <f t="shared" si="61"/>
        <v>0</v>
      </c>
      <c r="P183" s="187">
        <v>15</v>
      </c>
      <c r="Q183" s="188">
        <v>14</v>
      </c>
      <c r="R183" s="132">
        <f t="shared" si="62"/>
        <v>29</v>
      </c>
      <c r="S183" s="187">
        <v>0</v>
      </c>
      <c r="T183" s="188">
        <v>0</v>
      </c>
      <c r="U183" s="132">
        <f t="shared" si="63"/>
        <v>0</v>
      </c>
      <c r="V183" s="54">
        <v>-2</v>
      </c>
      <c r="W183" s="55">
        <v>-3</v>
      </c>
      <c r="X183" s="132">
        <f t="shared" si="64"/>
        <v>-5</v>
      </c>
      <c r="Y183" s="129">
        <f t="shared" si="75"/>
        <v>567</v>
      </c>
      <c r="Z183" s="130">
        <f t="shared" si="76"/>
        <v>617</v>
      </c>
      <c r="AA183" s="131">
        <f t="shared" si="77"/>
        <v>1184</v>
      </c>
      <c r="AB183" s="274">
        <f t="shared" si="78"/>
        <v>4</v>
      </c>
      <c r="AC183" s="409">
        <v>567</v>
      </c>
      <c r="AD183" s="409">
        <v>617</v>
      </c>
      <c r="AE183" s="410">
        <v>1184</v>
      </c>
      <c r="AF183" s="371">
        <f t="shared" si="65"/>
        <v>0</v>
      </c>
      <c r="AG183" s="372">
        <f t="shared" si="57"/>
        <v>0</v>
      </c>
      <c r="AH183" s="372">
        <f t="shared" si="58"/>
        <v>0</v>
      </c>
      <c r="BD183" s="423">
        <f t="shared" si="71"/>
        <v>1</v>
      </c>
      <c r="BE183" s="423">
        <f t="shared" si="72"/>
        <v>3</v>
      </c>
      <c r="BF183" s="423">
        <f t="shared" si="73"/>
        <v>4</v>
      </c>
      <c r="BH183" s="97"/>
      <c r="BI183" s="97"/>
    </row>
    <row r="184" spans="2:61" ht="15" customHeight="1">
      <c r="B184" s="1201"/>
      <c r="C184" s="128">
        <v>4</v>
      </c>
      <c r="D184" s="129">
        <v>670</v>
      </c>
      <c r="E184" s="130">
        <v>715</v>
      </c>
      <c r="F184" s="131">
        <v>1385</v>
      </c>
      <c r="G184" s="129"/>
      <c r="H184" s="130"/>
      <c r="I184" s="132">
        <f t="shared" si="59"/>
        <v>0</v>
      </c>
      <c r="J184" s="129">
        <v>7</v>
      </c>
      <c r="K184" s="130">
        <v>9</v>
      </c>
      <c r="L184" s="132">
        <f t="shared" si="60"/>
        <v>16</v>
      </c>
      <c r="M184" s="129"/>
      <c r="N184" s="130"/>
      <c r="O184" s="132">
        <f t="shared" si="61"/>
        <v>0</v>
      </c>
      <c r="P184" s="187">
        <v>8</v>
      </c>
      <c r="Q184" s="188">
        <v>10</v>
      </c>
      <c r="R184" s="132">
        <f t="shared" si="62"/>
        <v>18</v>
      </c>
      <c r="S184" s="187">
        <v>0</v>
      </c>
      <c r="T184" s="188">
        <v>0</v>
      </c>
      <c r="U184" s="132">
        <f t="shared" si="63"/>
        <v>0</v>
      </c>
      <c r="V184" s="54">
        <v>0</v>
      </c>
      <c r="W184" s="55">
        <v>-1</v>
      </c>
      <c r="X184" s="132">
        <f t="shared" si="64"/>
        <v>-1</v>
      </c>
      <c r="Y184" s="129">
        <f t="shared" si="75"/>
        <v>669</v>
      </c>
      <c r="Z184" s="130">
        <f t="shared" si="76"/>
        <v>713</v>
      </c>
      <c r="AA184" s="131">
        <f t="shared" si="77"/>
        <v>1382</v>
      </c>
      <c r="AB184" s="274">
        <f t="shared" si="78"/>
        <v>-3</v>
      </c>
      <c r="AC184" s="409">
        <v>669</v>
      </c>
      <c r="AD184" s="409">
        <v>713</v>
      </c>
      <c r="AE184" s="410">
        <v>1382</v>
      </c>
      <c r="AF184" s="371">
        <f t="shared" si="65"/>
        <v>0</v>
      </c>
      <c r="AG184" s="372">
        <f t="shared" si="57"/>
        <v>0</v>
      </c>
      <c r="AH184" s="372">
        <f t="shared" si="58"/>
        <v>0</v>
      </c>
      <c r="AQ184" s="243"/>
      <c r="AR184" s="97"/>
      <c r="AS184" s="97"/>
      <c r="BD184" s="423">
        <f t="shared" si="71"/>
        <v>-1</v>
      </c>
      <c r="BE184" s="423">
        <f t="shared" si="72"/>
        <v>-2</v>
      </c>
      <c r="BF184" s="423">
        <f t="shared" si="73"/>
        <v>-3</v>
      </c>
      <c r="BH184" s="97"/>
      <c r="BI184" s="97"/>
    </row>
    <row r="185" spans="2:61" ht="15" customHeight="1">
      <c r="B185" s="1201"/>
      <c r="C185" s="128">
        <v>5</v>
      </c>
      <c r="D185" s="129">
        <v>246</v>
      </c>
      <c r="E185" s="130">
        <v>250</v>
      </c>
      <c r="F185" s="131">
        <v>496</v>
      </c>
      <c r="G185" s="129"/>
      <c r="H185" s="130"/>
      <c r="I185" s="132">
        <f t="shared" si="59"/>
        <v>0</v>
      </c>
      <c r="J185" s="129">
        <v>6</v>
      </c>
      <c r="K185" s="130">
        <v>0</v>
      </c>
      <c r="L185" s="132">
        <f t="shared" si="60"/>
        <v>6</v>
      </c>
      <c r="M185" s="129"/>
      <c r="N185" s="130"/>
      <c r="O185" s="132">
        <f t="shared" si="61"/>
        <v>0</v>
      </c>
      <c r="P185" s="187">
        <v>1</v>
      </c>
      <c r="Q185" s="188">
        <v>3</v>
      </c>
      <c r="R185" s="132">
        <f t="shared" si="62"/>
        <v>4</v>
      </c>
      <c r="S185" s="187">
        <v>0</v>
      </c>
      <c r="T185" s="188">
        <v>0</v>
      </c>
      <c r="U185" s="132">
        <f t="shared" si="63"/>
        <v>0</v>
      </c>
      <c r="V185" s="54">
        <v>0</v>
      </c>
      <c r="W185" s="55">
        <v>0</v>
      </c>
      <c r="X185" s="132">
        <f t="shared" si="64"/>
        <v>0</v>
      </c>
      <c r="Y185" s="129">
        <f t="shared" si="75"/>
        <v>251</v>
      </c>
      <c r="Z185" s="130">
        <f t="shared" si="76"/>
        <v>247</v>
      </c>
      <c r="AA185" s="131">
        <f t="shared" si="77"/>
        <v>498</v>
      </c>
      <c r="AB185" s="274">
        <f t="shared" si="78"/>
        <v>2</v>
      </c>
      <c r="AC185" s="409">
        <v>251</v>
      </c>
      <c r="AD185" s="409">
        <v>247</v>
      </c>
      <c r="AE185" s="410">
        <v>498</v>
      </c>
      <c r="AF185" s="371">
        <f t="shared" si="65"/>
        <v>0</v>
      </c>
      <c r="AG185" s="372">
        <f t="shared" si="57"/>
        <v>0</v>
      </c>
      <c r="AH185" s="372">
        <f t="shared" si="58"/>
        <v>0</v>
      </c>
      <c r="BD185" s="423">
        <f t="shared" si="71"/>
        <v>5</v>
      </c>
      <c r="BE185" s="423">
        <f t="shared" si="72"/>
        <v>-3</v>
      </c>
      <c r="BF185" s="423">
        <f t="shared" si="73"/>
        <v>2</v>
      </c>
      <c r="BH185" s="97"/>
      <c r="BI185" s="97"/>
    </row>
    <row r="186" spans="2:61" ht="15" customHeight="1">
      <c r="B186" s="1201"/>
      <c r="C186" s="128">
        <v>6</v>
      </c>
      <c r="D186" s="129">
        <v>136</v>
      </c>
      <c r="E186" s="130">
        <v>147</v>
      </c>
      <c r="F186" s="131">
        <v>283</v>
      </c>
      <c r="G186" s="129"/>
      <c r="H186" s="130"/>
      <c r="I186" s="132">
        <f t="shared" si="59"/>
        <v>0</v>
      </c>
      <c r="J186" s="129">
        <v>2</v>
      </c>
      <c r="K186" s="130">
        <v>0</v>
      </c>
      <c r="L186" s="132">
        <f t="shared" si="60"/>
        <v>2</v>
      </c>
      <c r="M186" s="129"/>
      <c r="N186" s="130"/>
      <c r="O186" s="132">
        <f t="shared" si="61"/>
        <v>0</v>
      </c>
      <c r="P186" s="187">
        <v>2</v>
      </c>
      <c r="Q186" s="188">
        <v>1</v>
      </c>
      <c r="R186" s="132">
        <f t="shared" si="62"/>
        <v>3</v>
      </c>
      <c r="S186" s="187">
        <v>0</v>
      </c>
      <c r="T186" s="188">
        <v>0</v>
      </c>
      <c r="U186" s="132">
        <f t="shared" si="63"/>
        <v>0</v>
      </c>
      <c r="V186" s="54">
        <v>0</v>
      </c>
      <c r="W186" s="55">
        <v>0</v>
      </c>
      <c r="X186" s="132">
        <f t="shared" si="64"/>
        <v>0</v>
      </c>
      <c r="Y186" s="129">
        <f t="shared" si="75"/>
        <v>136</v>
      </c>
      <c r="Z186" s="130">
        <f t="shared" si="76"/>
        <v>146</v>
      </c>
      <c r="AA186" s="131">
        <f t="shared" si="77"/>
        <v>282</v>
      </c>
      <c r="AB186" s="274">
        <f t="shared" si="78"/>
        <v>-1</v>
      </c>
      <c r="AC186" s="409">
        <v>136</v>
      </c>
      <c r="AD186" s="409">
        <v>146</v>
      </c>
      <c r="AE186" s="410">
        <v>282</v>
      </c>
      <c r="AF186" s="371">
        <f t="shared" si="65"/>
        <v>0</v>
      </c>
      <c r="AG186" s="372">
        <f t="shared" si="57"/>
        <v>0</v>
      </c>
      <c r="AH186" s="372">
        <f t="shared" si="58"/>
        <v>0</v>
      </c>
      <c r="BD186" s="423">
        <f t="shared" si="71"/>
        <v>0</v>
      </c>
      <c r="BE186" s="423">
        <f t="shared" si="72"/>
        <v>-1</v>
      </c>
      <c r="BF186" s="423">
        <f t="shared" si="73"/>
        <v>-1</v>
      </c>
      <c r="BH186" s="97"/>
      <c r="BI186" s="97"/>
    </row>
    <row r="187" spans="2:61" ht="15" customHeight="1">
      <c r="B187" s="1201"/>
      <c r="C187" s="128">
        <v>7</v>
      </c>
      <c r="D187" s="129">
        <v>763</v>
      </c>
      <c r="E187" s="130">
        <v>814</v>
      </c>
      <c r="F187" s="131">
        <v>1577</v>
      </c>
      <c r="G187" s="129"/>
      <c r="H187" s="130"/>
      <c r="I187" s="132">
        <f t="shared" si="59"/>
        <v>0</v>
      </c>
      <c r="J187" s="129">
        <v>12</v>
      </c>
      <c r="K187" s="130">
        <v>9</v>
      </c>
      <c r="L187" s="132">
        <f t="shared" si="60"/>
        <v>21</v>
      </c>
      <c r="M187" s="129"/>
      <c r="N187" s="130"/>
      <c r="O187" s="132">
        <f t="shared" si="61"/>
        <v>0</v>
      </c>
      <c r="P187" s="187">
        <v>6</v>
      </c>
      <c r="Q187" s="188">
        <v>3</v>
      </c>
      <c r="R187" s="132">
        <f t="shared" si="62"/>
        <v>9</v>
      </c>
      <c r="S187" s="187">
        <v>1</v>
      </c>
      <c r="T187" s="188">
        <v>0</v>
      </c>
      <c r="U187" s="132">
        <f t="shared" si="63"/>
        <v>1</v>
      </c>
      <c r="V187" s="54">
        <v>-2</v>
      </c>
      <c r="W187" s="55">
        <v>0</v>
      </c>
      <c r="X187" s="132">
        <f t="shared" si="64"/>
        <v>-2</v>
      </c>
      <c r="Y187" s="129">
        <f t="shared" si="75"/>
        <v>768</v>
      </c>
      <c r="Z187" s="130">
        <f t="shared" si="76"/>
        <v>820</v>
      </c>
      <c r="AA187" s="131">
        <f t="shared" si="77"/>
        <v>1588</v>
      </c>
      <c r="AB187" s="274">
        <f t="shared" si="78"/>
        <v>11</v>
      </c>
      <c r="AC187" s="409">
        <v>768</v>
      </c>
      <c r="AD187" s="409">
        <v>820</v>
      </c>
      <c r="AE187" s="410">
        <v>1588</v>
      </c>
      <c r="AF187" s="371">
        <f t="shared" si="65"/>
        <v>0</v>
      </c>
      <c r="AG187" s="372">
        <f t="shared" si="57"/>
        <v>0</v>
      </c>
      <c r="AH187" s="372">
        <f t="shared" si="58"/>
        <v>0</v>
      </c>
      <c r="BD187" s="423">
        <f t="shared" si="71"/>
        <v>5</v>
      </c>
      <c r="BE187" s="423">
        <f t="shared" si="72"/>
        <v>6</v>
      </c>
      <c r="BF187" s="423">
        <f t="shared" si="73"/>
        <v>11</v>
      </c>
      <c r="BH187" s="97"/>
      <c r="BI187" s="97"/>
    </row>
    <row r="188" spans="2:61" ht="15" customHeight="1">
      <c r="B188" s="1201"/>
      <c r="C188" s="128">
        <v>8</v>
      </c>
      <c r="D188" s="129">
        <v>276</v>
      </c>
      <c r="E188" s="130">
        <v>319</v>
      </c>
      <c r="F188" s="131">
        <v>595</v>
      </c>
      <c r="G188" s="129"/>
      <c r="H188" s="130"/>
      <c r="I188" s="132">
        <f t="shared" si="59"/>
        <v>0</v>
      </c>
      <c r="J188" s="129">
        <v>5</v>
      </c>
      <c r="K188" s="130">
        <v>5</v>
      </c>
      <c r="L188" s="132">
        <f t="shared" si="60"/>
        <v>10</v>
      </c>
      <c r="M188" s="129"/>
      <c r="N188" s="130"/>
      <c r="O188" s="132">
        <f t="shared" si="61"/>
        <v>0</v>
      </c>
      <c r="P188" s="187">
        <v>3</v>
      </c>
      <c r="Q188" s="188">
        <v>4</v>
      </c>
      <c r="R188" s="132">
        <f t="shared" si="62"/>
        <v>7</v>
      </c>
      <c r="S188" s="187">
        <v>0</v>
      </c>
      <c r="T188" s="188">
        <v>0</v>
      </c>
      <c r="U188" s="132">
        <f t="shared" si="63"/>
        <v>0</v>
      </c>
      <c r="V188" s="54">
        <v>2</v>
      </c>
      <c r="W188" s="55">
        <v>0</v>
      </c>
      <c r="X188" s="132">
        <f t="shared" si="64"/>
        <v>2</v>
      </c>
      <c r="Y188" s="129">
        <f t="shared" si="75"/>
        <v>280</v>
      </c>
      <c r="Z188" s="130">
        <f t="shared" si="76"/>
        <v>320</v>
      </c>
      <c r="AA188" s="131">
        <f t="shared" si="77"/>
        <v>600</v>
      </c>
      <c r="AB188" s="274">
        <f t="shared" si="78"/>
        <v>5</v>
      </c>
      <c r="AC188" s="409">
        <v>280</v>
      </c>
      <c r="AD188" s="409">
        <v>320</v>
      </c>
      <c r="AE188" s="410">
        <v>600</v>
      </c>
      <c r="AF188" s="371">
        <f t="shared" si="65"/>
        <v>0</v>
      </c>
      <c r="AG188" s="372">
        <f t="shared" si="57"/>
        <v>0</v>
      </c>
      <c r="AH188" s="372">
        <f t="shared" si="58"/>
        <v>0</v>
      </c>
      <c r="BD188" s="423">
        <f t="shared" si="71"/>
        <v>4</v>
      </c>
      <c r="BE188" s="423">
        <f t="shared" si="72"/>
        <v>1</v>
      </c>
      <c r="BF188" s="423">
        <f t="shared" si="73"/>
        <v>5</v>
      </c>
      <c r="BH188" s="97"/>
      <c r="BI188" s="97"/>
    </row>
    <row r="189" spans="2:61" ht="15" customHeight="1">
      <c r="B189" s="1201"/>
      <c r="C189" s="128">
        <v>9</v>
      </c>
      <c r="D189" s="129">
        <v>844</v>
      </c>
      <c r="E189" s="130">
        <v>858</v>
      </c>
      <c r="F189" s="131">
        <v>1702</v>
      </c>
      <c r="G189" s="129"/>
      <c r="H189" s="130"/>
      <c r="I189" s="132">
        <f t="shared" si="59"/>
        <v>0</v>
      </c>
      <c r="J189" s="129">
        <v>39</v>
      </c>
      <c r="K189" s="130">
        <v>26</v>
      </c>
      <c r="L189" s="132">
        <f t="shared" si="60"/>
        <v>65</v>
      </c>
      <c r="M189" s="129"/>
      <c r="N189" s="130"/>
      <c r="O189" s="132">
        <f t="shared" si="61"/>
        <v>0</v>
      </c>
      <c r="P189" s="187">
        <v>20</v>
      </c>
      <c r="Q189" s="188">
        <v>14</v>
      </c>
      <c r="R189" s="132">
        <f t="shared" si="62"/>
        <v>34</v>
      </c>
      <c r="S189" s="187">
        <v>1</v>
      </c>
      <c r="T189" s="188">
        <v>1</v>
      </c>
      <c r="U189" s="132">
        <f t="shared" si="63"/>
        <v>2</v>
      </c>
      <c r="V189" s="54">
        <v>3</v>
      </c>
      <c r="W189" s="55">
        <v>4</v>
      </c>
      <c r="X189" s="132">
        <f t="shared" si="64"/>
        <v>7</v>
      </c>
      <c r="Y189" s="129">
        <f t="shared" si="75"/>
        <v>867</v>
      </c>
      <c r="Z189" s="130">
        <f t="shared" si="76"/>
        <v>875</v>
      </c>
      <c r="AA189" s="131">
        <f t="shared" si="77"/>
        <v>1742</v>
      </c>
      <c r="AB189" s="274">
        <f t="shared" si="78"/>
        <v>40</v>
      </c>
      <c r="AC189" s="409">
        <v>867</v>
      </c>
      <c r="AD189" s="409">
        <v>875</v>
      </c>
      <c r="AE189" s="410">
        <v>1742</v>
      </c>
      <c r="AF189" s="371">
        <f t="shared" si="65"/>
        <v>0</v>
      </c>
      <c r="AG189" s="372">
        <f t="shared" si="57"/>
        <v>0</v>
      </c>
      <c r="AH189" s="372">
        <f t="shared" si="58"/>
        <v>0</v>
      </c>
      <c r="BD189" s="423">
        <f t="shared" si="71"/>
        <v>23</v>
      </c>
      <c r="BE189" s="423">
        <f t="shared" si="72"/>
        <v>17</v>
      </c>
      <c r="BF189" s="423">
        <f t="shared" si="73"/>
        <v>40</v>
      </c>
      <c r="BH189" s="97"/>
      <c r="BI189" s="97"/>
    </row>
    <row r="190" spans="2:61" ht="15" customHeight="1">
      <c r="B190" s="1201"/>
      <c r="C190" s="150">
        <v>10</v>
      </c>
      <c r="D190" s="151">
        <v>390</v>
      </c>
      <c r="E190" s="152">
        <v>418</v>
      </c>
      <c r="F190" s="153">
        <v>808</v>
      </c>
      <c r="G190" s="151"/>
      <c r="H190" s="152"/>
      <c r="I190" s="154">
        <f t="shared" si="59"/>
        <v>0</v>
      </c>
      <c r="J190" s="151">
        <v>4</v>
      </c>
      <c r="K190" s="152">
        <v>4</v>
      </c>
      <c r="L190" s="154">
        <f t="shared" si="60"/>
        <v>8</v>
      </c>
      <c r="M190" s="151"/>
      <c r="N190" s="152"/>
      <c r="O190" s="154">
        <f t="shared" si="61"/>
        <v>0</v>
      </c>
      <c r="P190" s="189">
        <v>8</v>
      </c>
      <c r="Q190" s="190">
        <v>5</v>
      </c>
      <c r="R190" s="154">
        <f t="shared" si="62"/>
        <v>13</v>
      </c>
      <c r="S190" s="189">
        <v>0</v>
      </c>
      <c r="T190" s="190">
        <v>0</v>
      </c>
      <c r="U190" s="154">
        <f t="shared" si="63"/>
        <v>0</v>
      </c>
      <c r="V190" s="56">
        <v>0</v>
      </c>
      <c r="W190" s="57">
        <v>1</v>
      </c>
      <c r="X190" s="154">
        <f t="shared" si="64"/>
        <v>1</v>
      </c>
      <c r="Y190" s="151">
        <f t="shared" si="75"/>
        <v>386</v>
      </c>
      <c r="Z190" s="152">
        <f t="shared" si="76"/>
        <v>418</v>
      </c>
      <c r="AA190" s="153">
        <f t="shared" si="77"/>
        <v>804</v>
      </c>
      <c r="AB190" s="275">
        <f t="shared" si="78"/>
        <v>-4</v>
      </c>
      <c r="AC190" s="411">
        <v>386</v>
      </c>
      <c r="AD190" s="411">
        <v>418</v>
      </c>
      <c r="AE190" s="412">
        <v>804</v>
      </c>
      <c r="AF190" s="373">
        <f t="shared" si="65"/>
        <v>0</v>
      </c>
      <c r="AG190" s="374">
        <f t="shared" si="57"/>
        <v>0</v>
      </c>
      <c r="AH190" s="374">
        <f t="shared" si="58"/>
        <v>0</v>
      </c>
      <c r="BD190" s="423">
        <f t="shared" si="71"/>
        <v>-4</v>
      </c>
      <c r="BE190" s="423">
        <f t="shared" si="72"/>
        <v>0</v>
      </c>
      <c r="BF190" s="423">
        <f t="shared" si="73"/>
        <v>-4</v>
      </c>
      <c r="BH190" s="97"/>
      <c r="BI190" s="97"/>
    </row>
    <row r="191" spans="2:61" ht="15" customHeight="1">
      <c r="B191" s="1201"/>
      <c r="C191" s="117">
        <v>11</v>
      </c>
      <c r="D191" s="118">
        <v>95</v>
      </c>
      <c r="E191" s="119">
        <v>99</v>
      </c>
      <c r="F191" s="120">
        <v>194</v>
      </c>
      <c r="G191" s="118"/>
      <c r="H191" s="119"/>
      <c r="I191" s="121">
        <f t="shared" si="59"/>
        <v>0</v>
      </c>
      <c r="J191" s="118">
        <v>2</v>
      </c>
      <c r="K191" s="119">
        <v>2</v>
      </c>
      <c r="L191" s="121">
        <f t="shared" si="60"/>
        <v>4</v>
      </c>
      <c r="M191" s="118"/>
      <c r="N191" s="119"/>
      <c r="O191" s="121">
        <f t="shared" si="61"/>
        <v>0</v>
      </c>
      <c r="P191" s="181">
        <v>2</v>
      </c>
      <c r="Q191" s="182">
        <v>1</v>
      </c>
      <c r="R191" s="121">
        <f t="shared" si="62"/>
        <v>3</v>
      </c>
      <c r="S191" s="181">
        <v>0</v>
      </c>
      <c r="T191" s="182">
        <v>0</v>
      </c>
      <c r="U191" s="121">
        <f t="shared" si="63"/>
        <v>0</v>
      </c>
      <c r="V191" s="52">
        <v>0</v>
      </c>
      <c r="W191" s="53">
        <v>0</v>
      </c>
      <c r="X191" s="121">
        <f t="shared" si="64"/>
        <v>0</v>
      </c>
      <c r="Y191" s="118">
        <f t="shared" si="75"/>
        <v>95</v>
      </c>
      <c r="Z191" s="119">
        <f t="shared" si="76"/>
        <v>100</v>
      </c>
      <c r="AA191" s="120">
        <f t="shared" si="77"/>
        <v>195</v>
      </c>
      <c r="AB191" s="273">
        <f t="shared" si="78"/>
        <v>1</v>
      </c>
      <c r="AC191" s="407">
        <v>95</v>
      </c>
      <c r="AD191" s="407">
        <v>100</v>
      </c>
      <c r="AE191" s="408">
        <v>195</v>
      </c>
      <c r="AF191" s="369">
        <f t="shared" si="65"/>
        <v>0</v>
      </c>
      <c r="AG191" s="370">
        <f t="shared" si="57"/>
        <v>0</v>
      </c>
      <c r="AH191" s="370">
        <f t="shared" si="58"/>
        <v>0</v>
      </c>
      <c r="BD191" s="423">
        <f t="shared" si="71"/>
        <v>0</v>
      </c>
      <c r="BE191" s="423">
        <f t="shared" si="72"/>
        <v>1</v>
      </c>
      <c r="BF191" s="423">
        <f t="shared" si="73"/>
        <v>1</v>
      </c>
      <c r="BH191" s="97"/>
      <c r="BI191" s="97"/>
    </row>
    <row r="192" spans="2:61" ht="15" customHeight="1">
      <c r="B192" s="1201"/>
      <c r="C192" s="128">
        <v>12</v>
      </c>
      <c r="D192" s="129">
        <v>195</v>
      </c>
      <c r="E192" s="130">
        <v>205</v>
      </c>
      <c r="F192" s="131">
        <v>400</v>
      </c>
      <c r="G192" s="129"/>
      <c r="H192" s="130"/>
      <c r="I192" s="132">
        <f t="shared" si="59"/>
        <v>0</v>
      </c>
      <c r="J192" s="129">
        <v>1</v>
      </c>
      <c r="K192" s="130">
        <v>1</v>
      </c>
      <c r="L192" s="132">
        <f t="shared" si="60"/>
        <v>2</v>
      </c>
      <c r="M192" s="129"/>
      <c r="N192" s="130"/>
      <c r="O192" s="132">
        <f t="shared" si="61"/>
        <v>0</v>
      </c>
      <c r="P192" s="187">
        <v>2</v>
      </c>
      <c r="Q192" s="188">
        <v>0</v>
      </c>
      <c r="R192" s="132">
        <f t="shared" si="62"/>
        <v>2</v>
      </c>
      <c r="S192" s="187">
        <v>0</v>
      </c>
      <c r="T192" s="188">
        <v>0</v>
      </c>
      <c r="U192" s="132">
        <f t="shared" si="63"/>
        <v>0</v>
      </c>
      <c r="V192" s="54">
        <v>-1</v>
      </c>
      <c r="W192" s="55">
        <v>-1</v>
      </c>
      <c r="X192" s="132">
        <f t="shared" si="64"/>
        <v>-2</v>
      </c>
      <c r="Y192" s="129">
        <f t="shared" si="75"/>
        <v>193</v>
      </c>
      <c r="Z192" s="130">
        <f t="shared" si="76"/>
        <v>205</v>
      </c>
      <c r="AA192" s="131">
        <f t="shared" si="77"/>
        <v>398</v>
      </c>
      <c r="AB192" s="274">
        <f t="shared" si="78"/>
        <v>-2</v>
      </c>
      <c r="AC192" s="409">
        <v>193</v>
      </c>
      <c r="AD192" s="409">
        <v>205</v>
      </c>
      <c r="AE192" s="410">
        <v>398</v>
      </c>
      <c r="AF192" s="371">
        <f t="shared" si="65"/>
        <v>0</v>
      </c>
      <c r="AG192" s="372">
        <f t="shared" si="57"/>
        <v>0</v>
      </c>
      <c r="AH192" s="372">
        <f t="shared" si="58"/>
        <v>0</v>
      </c>
      <c r="AQ192" s="243"/>
      <c r="AR192" s="97"/>
      <c r="AS192" s="97"/>
      <c r="BD192" s="423">
        <f t="shared" si="71"/>
        <v>-2</v>
      </c>
      <c r="BE192" s="423">
        <f t="shared" si="72"/>
        <v>0</v>
      </c>
      <c r="BF192" s="423">
        <f t="shared" si="73"/>
        <v>-2</v>
      </c>
      <c r="BH192" s="97"/>
      <c r="BI192" s="97"/>
    </row>
    <row r="193" spans="2:61" ht="15" customHeight="1">
      <c r="B193" s="1201"/>
      <c r="C193" s="128">
        <v>13</v>
      </c>
      <c r="D193" s="129">
        <v>687</v>
      </c>
      <c r="E193" s="130">
        <v>667</v>
      </c>
      <c r="F193" s="131">
        <v>1354</v>
      </c>
      <c r="G193" s="129"/>
      <c r="H193" s="130"/>
      <c r="I193" s="132">
        <f t="shared" si="59"/>
        <v>0</v>
      </c>
      <c r="J193" s="129">
        <v>11</v>
      </c>
      <c r="K193" s="130">
        <v>10</v>
      </c>
      <c r="L193" s="132">
        <f t="shared" si="60"/>
        <v>21</v>
      </c>
      <c r="M193" s="129"/>
      <c r="N193" s="130"/>
      <c r="O193" s="132">
        <f t="shared" si="61"/>
        <v>0</v>
      </c>
      <c r="P193" s="187">
        <v>7</v>
      </c>
      <c r="Q193" s="188">
        <v>3</v>
      </c>
      <c r="R193" s="132">
        <f t="shared" si="62"/>
        <v>10</v>
      </c>
      <c r="S193" s="187">
        <v>1</v>
      </c>
      <c r="T193" s="188">
        <v>1</v>
      </c>
      <c r="U193" s="132">
        <f t="shared" si="63"/>
        <v>2</v>
      </c>
      <c r="V193" s="54">
        <v>-2</v>
      </c>
      <c r="W193" s="55">
        <v>0</v>
      </c>
      <c r="X193" s="132">
        <f t="shared" si="64"/>
        <v>-2</v>
      </c>
      <c r="Y193" s="129">
        <f t="shared" si="75"/>
        <v>690</v>
      </c>
      <c r="Z193" s="130">
        <f t="shared" si="76"/>
        <v>675</v>
      </c>
      <c r="AA193" s="131">
        <f t="shared" si="77"/>
        <v>1365</v>
      </c>
      <c r="AB193" s="274">
        <f t="shared" si="78"/>
        <v>11</v>
      </c>
      <c r="AC193" s="409">
        <v>690</v>
      </c>
      <c r="AD193" s="409">
        <v>675</v>
      </c>
      <c r="AE193" s="410">
        <v>1365</v>
      </c>
      <c r="AF193" s="371">
        <f t="shared" si="65"/>
        <v>0</v>
      </c>
      <c r="AG193" s="372">
        <f t="shared" si="57"/>
        <v>0</v>
      </c>
      <c r="AH193" s="372">
        <f t="shared" si="58"/>
        <v>0</v>
      </c>
      <c r="BD193" s="423">
        <f t="shared" si="71"/>
        <v>3</v>
      </c>
      <c r="BE193" s="423">
        <f t="shared" si="72"/>
        <v>8</v>
      </c>
      <c r="BF193" s="423">
        <f t="shared" si="73"/>
        <v>11</v>
      </c>
      <c r="BH193" s="97"/>
      <c r="BI193" s="97"/>
    </row>
    <row r="194" spans="2:61" ht="15" customHeight="1">
      <c r="B194" s="1201"/>
      <c r="C194" s="128">
        <v>14</v>
      </c>
      <c r="D194" s="129">
        <v>447</v>
      </c>
      <c r="E194" s="130">
        <v>493</v>
      </c>
      <c r="F194" s="131">
        <v>940</v>
      </c>
      <c r="G194" s="129"/>
      <c r="H194" s="130"/>
      <c r="I194" s="132">
        <f t="shared" si="59"/>
        <v>0</v>
      </c>
      <c r="J194" s="129">
        <v>3</v>
      </c>
      <c r="K194" s="130">
        <v>8</v>
      </c>
      <c r="L194" s="132">
        <f t="shared" si="60"/>
        <v>11</v>
      </c>
      <c r="M194" s="129"/>
      <c r="N194" s="130"/>
      <c r="O194" s="132">
        <f t="shared" si="61"/>
        <v>0</v>
      </c>
      <c r="P194" s="187">
        <v>9</v>
      </c>
      <c r="Q194" s="188">
        <v>8</v>
      </c>
      <c r="R194" s="132">
        <f t="shared" si="62"/>
        <v>17</v>
      </c>
      <c r="S194" s="187">
        <v>1</v>
      </c>
      <c r="T194" s="188">
        <v>0</v>
      </c>
      <c r="U194" s="132">
        <f t="shared" si="63"/>
        <v>1</v>
      </c>
      <c r="V194" s="54">
        <v>1</v>
      </c>
      <c r="W194" s="55">
        <v>-1</v>
      </c>
      <c r="X194" s="132">
        <f t="shared" si="64"/>
        <v>0</v>
      </c>
      <c r="Y194" s="129">
        <f t="shared" si="75"/>
        <v>443</v>
      </c>
      <c r="Z194" s="130">
        <f t="shared" si="76"/>
        <v>492</v>
      </c>
      <c r="AA194" s="131">
        <f t="shared" si="77"/>
        <v>935</v>
      </c>
      <c r="AB194" s="274">
        <f t="shared" si="78"/>
        <v>-5</v>
      </c>
      <c r="AC194" s="409">
        <v>443</v>
      </c>
      <c r="AD194" s="409">
        <v>492</v>
      </c>
      <c r="AE194" s="410">
        <v>935</v>
      </c>
      <c r="AF194" s="371">
        <f t="shared" si="65"/>
        <v>0</v>
      </c>
      <c r="AG194" s="372">
        <f t="shared" si="57"/>
        <v>0</v>
      </c>
      <c r="AH194" s="372">
        <f t="shared" si="58"/>
        <v>0</v>
      </c>
      <c r="BD194" s="423">
        <f t="shared" si="71"/>
        <v>-4</v>
      </c>
      <c r="BE194" s="423">
        <f t="shared" si="72"/>
        <v>-1</v>
      </c>
      <c r="BF194" s="423">
        <f t="shared" si="73"/>
        <v>-5</v>
      </c>
      <c r="BH194" s="97"/>
      <c r="BI194" s="97"/>
    </row>
    <row r="195" spans="2:61" ht="15" customHeight="1">
      <c r="B195" s="1201"/>
      <c r="C195" s="128">
        <v>15</v>
      </c>
      <c r="D195" s="129">
        <v>511</v>
      </c>
      <c r="E195" s="130">
        <v>539</v>
      </c>
      <c r="F195" s="131">
        <v>1050</v>
      </c>
      <c r="G195" s="129"/>
      <c r="H195" s="130"/>
      <c r="I195" s="132">
        <f t="shared" si="59"/>
        <v>0</v>
      </c>
      <c r="J195" s="129">
        <v>3</v>
      </c>
      <c r="K195" s="130">
        <v>10</v>
      </c>
      <c r="L195" s="132">
        <f t="shared" si="60"/>
        <v>13</v>
      </c>
      <c r="M195" s="129"/>
      <c r="N195" s="130"/>
      <c r="O195" s="132">
        <f t="shared" si="61"/>
        <v>0</v>
      </c>
      <c r="P195" s="187">
        <v>7</v>
      </c>
      <c r="Q195" s="188">
        <v>7</v>
      </c>
      <c r="R195" s="132">
        <f t="shared" si="62"/>
        <v>14</v>
      </c>
      <c r="S195" s="187">
        <v>0</v>
      </c>
      <c r="T195" s="188">
        <v>0</v>
      </c>
      <c r="U195" s="132">
        <f t="shared" si="63"/>
        <v>0</v>
      </c>
      <c r="V195" s="54">
        <v>-2</v>
      </c>
      <c r="W195" s="55">
        <v>-1</v>
      </c>
      <c r="X195" s="132">
        <f t="shared" si="64"/>
        <v>-3</v>
      </c>
      <c r="Y195" s="129">
        <f t="shared" si="75"/>
        <v>505</v>
      </c>
      <c r="Z195" s="130">
        <f t="shared" si="76"/>
        <v>541</v>
      </c>
      <c r="AA195" s="131">
        <f t="shared" si="77"/>
        <v>1046</v>
      </c>
      <c r="AB195" s="274">
        <f t="shared" si="78"/>
        <v>-4</v>
      </c>
      <c r="AC195" s="409">
        <v>505</v>
      </c>
      <c r="AD195" s="409">
        <v>541</v>
      </c>
      <c r="AE195" s="410">
        <v>1046</v>
      </c>
      <c r="AF195" s="371">
        <f t="shared" si="65"/>
        <v>0</v>
      </c>
      <c r="AG195" s="372">
        <f t="shared" si="57"/>
        <v>0</v>
      </c>
      <c r="AH195" s="372">
        <f t="shared" si="58"/>
        <v>0</v>
      </c>
      <c r="BD195" s="423">
        <f t="shared" si="71"/>
        <v>-6</v>
      </c>
      <c r="BE195" s="423">
        <f t="shared" si="72"/>
        <v>2</v>
      </c>
      <c r="BF195" s="423">
        <f t="shared" si="73"/>
        <v>-4</v>
      </c>
      <c r="BH195" s="97"/>
      <c r="BI195" s="97"/>
    </row>
    <row r="196" spans="2:61" ht="15" customHeight="1">
      <c r="B196" s="1201"/>
      <c r="C196" s="128">
        <v>16</v>
      </c>
      <c r="D196" s="129">
        <v>545</v>
      </c>
      <c r="E196" s="130">
        <v>525</v>
      </c>
      <c r="F196" s="131">
        <v>1070</v>
      </c>
      <c r="G196" s="129"/>
      <c r="H196" s="130"/>
      <c r="I196" s="132">
        <f t="shared" si="59"/>
        <v>0</v>
      </c>
      <c r="J196" s="129">
        <v>12</v>
      </c>
      <c r="K196" s="130">
        <v>9</v>
      </c>
      <c r="L196" s="132">
        <f t="shared" si="60"/>
        <v>21</v>
      </c>
      <c r="M196" s="129"/>
      <c r="N196" s="130"/>
      <c r="O196" s="132">
        <f t="shared" si="61"/>
        <v>0</v>
      </c>
      <c r="P196" s="187">
        <v>12</v>
      </c>
      <c r="Q196" s="188">
        <v>6</v>
      </c>
      <c r="R196" s="132">
        <f t="shared" si="62"/>
        <v>18</v>
      </c>
      <c r="S196" s="187">
        <v>0</v>
      </c>
      <c r="T196" s="188">
        <v>1</v>
      </c>
      <c r="U196" s="132">
        <f t="shared" si="63"/>
        <v>1</v>
      </c>
      <c r="V196" s="54">
        <v>1</v>
      </c>
      <c r="W196" s="55">
        <v>2</v>
      </c>
      <c r="X196" s="132">
        <f t="shared" si="64"/>
        <v>3</v>
      </c>
      <c r="Y196" s="129">
        <f t="shared" si="75"/>
        <v>546</v>
      </c>
      <c r="Z196" s="130">
        <f t="shared" si="76"/>
        <v>531</v>
      </c>
      <c r="AA196" s="131">
        <f t="shared" si="77"/>
        <v>1077</v>
      </c>
      <c r="AB196" s="274">
        <f t="shared" si="78"/>
        <v>7</v>
      </c>
      <c r="AC196" s="409">
        <v>546</v>
      </c>
      <c r="AD196" s="409">
        <v>531</v>
      </c>
      <c r="AE196" s="410">
        <v>1077</v>
      </c>
      <c r="AF196" s="371">
        <f t="shared" si="65"/>
        <v>0</v>
      </c>
      <c r="AG196" s="372">
        <f t="shared" si="57"/>
        <v>0</v>
      </c>
      <c r="AH196" s="372">
        <f t="shared" si="58"/>
        <v>0</v>
      </c>
      <c r="AQ196" s="243"/>
      <c r="AR196" s="97"/>
      <c r="AS196" s="97"/>
      <c r="AT196" s="97"/>
      <c r="AU196" s="97"/>
      <c r="AV196" s="97"/>
      <c r="AW196" s="97"/>
      <c r="AX196" s="97"/>
      <c r="AY196" s="97"/>
      <c r="AZ196" s="97"/>
      <c r="BA196" s="101"/>
      <c r="BD196" s="423">
        <f t="shared" si="71"/>
        <v>1</v>
      </c>
      <c r="BE196" s="423">
        <f t="shared" si="72"/>
        <v>6</v>
      </c>
      <c r="BF196" s="423">
        <f t="shared" si="73"/>
        <v>7</v>
      </c>
      <c r="BH196" s="97"/>
      <c r="BI196" s="97"/>
    </row>
    <row r="197" spans="2:61" ht="15" customHeight="1">
      <c r="B197" s="1201"/>
      <c r="C197" s="128">
        <v>17</v>
      </c>
      <c r="D197" s="129">
        <v>950</v>
      </c>
      <c r="E197" s="130">
        <v>978</v>
      </c>
      <c r="F197" s="131">
        <v>1928</v>
      </c>
      <c r="G197" s="129"/>
      <c r="H197" s="130"/>
      <c r="I197" s="132">
        <f t="shared" si="59"/>
        <v>0</v>
      </c>
      <c r="J197" s="129">
        <v>12</v>
      </c>
      <c r="K197" s="130">
        <v>15</v>
      </c>
      <c r="L197" s="132">
        <f t="shared" si="60"/>
        <v>27</v>
      </c>
      <c r="M197" s="129"/>
      <c r="N197" s="130"/>
      <c r="O197" s="132">
        <f t="shared" si="61"/>
        <v>0</v>
      </c>
      <c r="P197" s="187">
        <v>12</v>
      </c>
      <c r="Q197" s="188">
        <v>11</v>
      </c>
      <c r="R197" s="132">
        <f t="shared" si="62"/>
        <v>23</v>
      </c>
      <c r="S197" s="187">
        <v>0</v>
      </c>
      <c r="T197" s="188">
        <v>0</v>
      </c>
      <c r="U197" s="132">
        <f t="shared" si="63"/>
        <v>0</v>
      </c>
      <c r="V197" s="54">
        <v>-1</v>
      </c>
      <c r="W197" s="55">
        <v>0</v>
      </c>
      <c r="X197" s="132">
        <f t="shared" si="64"/>
        <v>-1</v>
      </c>
      <c r="Y197" s="129">
        <f t="shared" si="75"/>
        <v>949</v>
      </c>
      <c r="Z197" s="130">
        <f t="shared" si="76"/>
        <v>982</v>
      </c>
      <c r="AA197" s="131">
        <f t="shared" si="77"/>
        <v>1931</v>
      </c>
      <c r="AB197" s="274">
        <f t="shared" si="78"/>
        <v>3</v>
      </c>
      <c r="AC197" s="409">
        <v>949</v>
      </c>
      <c r="AD197" s="409">
        <v>982</v>
      </c>
      <c r="AE197" s="410">
        <v>1931</v>
      </c>
      <c r="AF197" s="371">
        <f t="shared" si="65"/>
        <v>0</v>
      </c>
      <c r="AG197" s="372">
        <f t="shared" si="57"/>
        <v>0</v>
      </c>
      <c r="AH197" s="372">
        <f t="shared" si="58"/>
        <v>0</v>
      </c>
      <c r="AT197" s="97"/>
      <c r="AU197" s="97"/>
      <c r="AV197" s="97"/>
      <c r="AW197" s="97"/>
      <c r="AX197" s="97"/>
      <c r="AY197" s="97"/>
      <c r="AZ197" s="97"/>
      <c r="BA197" s="101"/>
      <c r="BD197" s="423">
        <f t="shared" si="71"/>
        <v>-1</v>
      </c>
      <c r="BE197" s="423">
        <f t="shared" si="72"/>
        <v>4</v>
      </c>
      <c r="BF197" s="423">
        <f t="shared" si="73"/>
        <v>3</v>
      </c>
      <c r="BH197" s="97"/>
      <c r="BI197" s="97"/>
    </row>
    <row r="198" spans="2:61" ht="15" customHeight="1">
      <c r="B198" s="1201"/>
      <c r="C198" s="128">
        <v>18</v>
      </c>
      <c r="D198" s="129">
        <v>369</v>
      </c>
      <c r="E198" s="130">
        <v>394</v>
      </c>
      <c r="F198" s="131">
        <v>763</v>
      </c>
      <c r="G198" s="129"/>
      <c r="H198" s="130"/>
      <c r="I198" s="132">
        <f t="shared" si="59"/>
        <v>0</v>
      </c>
      <c r="J198" s="129">
        <v>4</v>
      </c>
      <c r="K198" s="130">
        <v>2</v>
      </c>
      <c r="L198" s="132">
        <f t="shared" si="60"/>
        <v>6</v>
      </c>
      <c r="M198" s="129"/>
      <c r="N198" s="130"/>
      <c r="O198" s="132">
        <f t="shared" si="61"/>
        <v>0</v>
      </c>
      <c r="P198" s="187">
        <v>6</v>
      </c>
      <c r="Q198" s="188">
        <v>2</v>
      </c>
      <c r="R198" s="132">
        <f t="shared" si="62"/>
        <v>8</v>
      </c>
      <c r="S198" s="187">
        <v>0</v>
      </c>
      <c r="T198" s="188">
        <v>0</v>
      </c>
      <c r="U198" s="132">
        <f t="shared" si="63"/>
        <v>0</v>
      </c>
      <c r="V198" s="54">
        <v>-1</v>
      </c>
      <c r="W198" s="55">
        <v>-1</v>
      </c>
      <c r="X198" s="132">
        <f t="shared" si="64"/>
        <v>-2</v>
      </c>
      <c r="Y198" s="129">
        <f t="shared" si="75"/>
        <v>366</v>
      </c>
      <c r="Z198" s="130">
        <f t="shared" si="76"/>
        <v>393</v>
      </c>
      <c r="AA198" s="131">
        <f t="shared" si="77"/>
        <v>759</v>
      </c>
      <c r="AB198" s="274">
        <f t="shared" si="78"/>
        <v>-4</v>
      </c>
      <c r="AC198" s="409">
        <v>366</v>
      </c>
      <c r="AD198" s="409">
        <v>393</v>
      </c>
      <c r="AE198" s="410">
        <v>759</v>
      </c>
      <c r="AF198" s="371">
        <f t="shared" si="65"/>
        <v>0</v>
      </c>
      <c r="AG198" s="372">
        <f t="shared" si="57"/>
        <v>0</v>
      </c>
      <c r="AH198" s="372">
        <f t="shared" si="58"/>
        <v>0</v>
      </c>
      <c r="BD198" s="423">
        <f t="shared" si="71"/>
        <v>-3</v>
      </c>
      <c r="BE198" s="423">
        <f t="shared" si="72"/>
        <v>-1</v>
      </c>
      <c r="BF198" s="423">
        <f t="shared" si="73"/>
        <v>-4</v>
      </c>
      <c r="BH198" s="97"/>
      <c r="BI198" s="97"/>
    </row>
    <row r="199" spans="2:61" ht="15" customHeight="1">
      <c r="B199" s="1201"/>
      <c r="C199" s="128">
        <v>19</v>
      </c>
      <c r="D199" s="129">
        <v>574</v>
      </c>
      <c r="E199" s="130">
        <v>572</v>
      </c>
      <c r="F199" s="131">
        <v>1146</v>
      </c>
      <c r="G199" s="129"/>
      <c r="H199" s="130"/>
      <c r="I199" s="132">
        <f t="shared" si="59"/>
        <v>0</v>
      </c>
      <c r="J199" s="129">
        <v>9</v>
      </c>
      <c r="K199" s="130">
        <v>8</v>
      </c>
      <c r="L199" s="132">
        <f t="shared" si="60"/>
        <v>17</v>
      </c>
      <c r="M199" s="129"/>
      <c r="N199" s="130"/>
      <c r="O199" s="132">
        <f t="shared" si="61"/>
        <v>0</v>
      </c>
      <c r="P199" s="187">
        <v>9</v>
      </c>
      <c r="Q199" s="188">
        <v>8</v>
      </c>
      <c r="R199" s="132">
        <f t="shared" si="62"/>
        <v>17</v>
      </c>
      <c r="S199" s="187">
        <v>0</v>
      </c>
      <c r="T199" s="188">
        <v>0</v>
      </c>
      <c r="U199" s="132">
        <f t="shared" si="63"/>
        <v>0</v>
      </c>
      <c r="V199" s="54">
        <v>-2</v>
      </c>
      <c r="W199" s="55">
        <v>-1</v>
      </c>
      <c r="X199" s="132">
        <f t="shared" si="64"/>
        <v>-3</v>
      </c>
      <c r="Y199" s="129">
        <f t="shared" si="75"/>
        <v>572</v>
      </c>
      <c r="Z199" s="130">
        <f t="shared" si="76"/>
        <v>571</v>
      </c>
      <c r="AA199" s="131">
        <f t="shared" si="77"/>
        <v>1143</v>
      </c>
      <c r="AB199" s="274">
        <f t="shared" si="78"/>
        <v>-3</v>
      </c>
      <c r="AC199" s="409">
        <v>572</v>
      </c>
      <c r="AD199" s="409">
        <v>571</v>
      </c>
      <c r="AE199" s="410">
        <v>1143</v>
      </c>
      <c r="AF199" s="371">
        <f t="shared" si="65"/>
        <v>0</v>
      </c>
      <c r="AG199" s="372">
        <f t="shared" si="57"/>
        <v>0</v>
      </c>
      <c r="AH199" s="372">
        <f t="shared" si="58"/>
        <v>0</v>
      </c>
      <c r="AQ199" s="243"/>
      <c r="AR199" s="97"/>
      <c r="AS199" s="97"/>
      <c r="BD199" s="423">
        <f t="shared" si="71"/>
        <v>-2</v>
      </c>
      <c r="BE199" s="423">
        <f t="shared" si="72"/>
        <v>-1</v>
      </c>
      <c r="BF199" s="423">
        <f t="shared" si="73"/>
        <v>-3</v>
      </c>
      <c r="BH199" s="97"/>
      <c r="BI199" s="97"/>
    </row>
    <row r="200" spans="2:61" ht="15" customHeight="1">
      <c r="B200" s="1201"/>
      <c r="C200" s="150">
        <v>20</v>
      </c>
      <c r="D200" s="151">
        <v>440</v>
      </c>
      <c r="E200" s="152">
        <v>471</v>
      </c>
      <c r="F200" s="153">
        <v>911</v>
      </c>
      <c r="G200" s="151"/>
      <c r="H200" s="152"/>
      <c r="I200" s="154">
        <f t="shared" si="59"/>
        <v>0</v>
      </c>
      <c r="J200" s="151">
        <v>12</v>
      </c>
      <c r="K200" s="152">
        <v>12</v>
      </c>
      <c r="L200" s="154">
        <f t="shared" si="60"/>
        <v>24</v>
      </c>
      <c r="M200" s="151"/>
      <c r="N200" s="152"/>
      <c r="O200" s="154">
        <f t="shared" si="61"/>
        <v>0</v>
      </c>
      <c r="P200" s="189">
        <v>4</v>
      </c>
      <c r="Q200" s="190">
        <v>7</v>
      </c>
      <c r="R200" s="154">
        <f t="shared" si="62"/>
        <v>11</v>
      </c>
      <c r="S200" s="189">
        <v>0</v>
      </c>
      <c r="T200" s="190">
        <v>0</v>
      </c>
      <c r="U200" s="154">
        <f t="shared" si="63"/>
        <v>0</v>
      </c>
      <c r="V200" s="56">
        <v>3</v>
      </c>
      <c r="W200" s="57">
        <v>7</v>
      </c>
      <c r="X200" s="154">
        <f t="shared" si="64"/>
        <v>10</v>
      </c>
      <c r="Y200" s="151">
        <f t="shared" si="75"/>
        <v>451</v>
      </c>
      <c r="Z200" s="152">
        <f t="shared" si="76"/>
        <v>483</v>
      </c>
      <c r="AA200" s="153">
        <f t="shared" si="77"/>
        <v>934</v>
      </c>
      <c r="AB200" s="275">
        <f t="shared" si="78"/>
        <v>23</v>
      </c>
      <c r="AC200" s="411">
        <v>451</v>
      </c>
      <c r="AD200" s="411">
        <v>483</v>
      </c>
      <c r="AE200" s="412">
        <v>934</v>
      </c>
      <c r="AF200" s="373">
        <f t="shared" si="65"/>
        <v>0</v>
      </c>
      <c r="AG200" s="374">
        <f t="shared" si="57"/>
        <v>0</v>
      </c>
      <c r="AH200" s="374">
        <f t="shared" si="58"/>
        <v>0</v>
      </c>
      <c r="AQ200" s="243"/>
      <c r="AR200" s="97"/>
      <c r="AS200" s="97"/>
      <c r="BD200" s="423">
        <f t="shared" si="71"/>
        <v>11</v>
      </c>
      <c r="BE200" s="423">
        <f t="shared" si="72"/>
        <v>12</v>
      </c>
      <c r="BF200" s="423">
        <f t="shared" si="73"/>
        <v>23</v>
      </c>
      <c r="BH200" s="97"/>
      <c r="BI200" s="97"/>
    </row>
    <row r="201" spans="2:61" ht="15" customHeight="1">
      <c r="B201" s="1201"/>
      <c r="C201" s="161">
        <v>21</v>
      </c>
      <c r="D201" s="162">
        <v>1052</v>
      </c>
      <c r="E201" s="163">
        <v>1021</v>
      </c>
      <c r="F201" s="164">
        <v>2073</v>
      </c>
      <c r="G201" s="162"/>
      <c r="H201" s="163"/>
      <c r="I201" s="165">
        <f t="shared" si="59"/>
        <v>0</v>
      </c>
      <c r="J201" s="162">
        <v>14</v>
      </c>
      <c r="K201" s="163">
        <v>13</v>
      </c>
      <c r="L201" s="165">
        <f t="shared" si="60"/>
        <v>27</v>
      </c>
      <c r="M201" s="162"/>
      <c r="N201" s="163"/>
      <c r="O201" s="165">
        <f t="shared" si="61"/>
        <v>0</v>
      </c>
      <c r="P201" s="191">
        <v>24</v>
      </c>
      <c r="Q201" s="192">
        <v>18</v>
      </c>
      <c r="R201" s="165">
        <f t="shared" si="62"/>
        <v>42</v>
      </c>
      <c r="S201" s="191">
        <v>0</v>
      </c>
      <c r="T201" s="192">
        <v>0</v>
      </c>
      <c r="U201" s="165">
        <f t="shared" si="63"/>
        <v>0</v>
      </c>
      <c r="V201" s="58">
        <v>2</v>
      </c>
      <c r="W201" s="59">
        <v>1</v>
      </c>
      <c r="X201" s="165">
        <f t="shared" si="64"/>
        <v>3</v>
      </c>
      <c r="Y201" s="162">
        <f t="shared" si="75"/>
        <v>1044</v>
      </c>
      <c r="Z201" s="163">
        <f t="shared" si="76"/>
        <v>1017</v>
      </c>
      <c r="AA201" s="164">
        <f t="shared" si="77"/>
        <v>2061</v>
      </c>
      <c r="AB201" s="276">
        <f t="shared" si="78"/>
        <v>-12</v>
      </c>
      <c r="AC201" s="413">
        <v>1044</v>
      </c>
      <c r="AD201" s="413">
        <v>1017</v>
      </c>
      <c r="AE201" s="414">
        <v>2061</v>
      </c>
      <c r="AF201" s="375">
        <f t="shared" si="65"/>
        <v>0</v>
      </c>
      <c r="AG201" s="376">
        <f aca="true" t="shared" si="79" ref="AG201:AG264">IF(Z201=AD201,0,1)</f>
        <v>0</v>
      </c>
      <c r="AH201" s="376">
        <f aca="true" t="shared" si="80" ref="AH201:AH264">IF(AA201=AE201,0,1)</f>
        <v>0</v>
      </c>
      <c r="BD201" s="423">
        <f t="shared" si="71"/>
        <v>-8</v>
      </c>
      <c r="BE201" s="423">
        <f t="shared" si="72"/>
        <v>-4</v>
      </c>
      <c r="BF201" s="423">
        <f t="shared" si="73"/>
        <v>-12</v>
      </c>
      <c r="BH201" s="97"/>
      <c r="BI201" s="97"/>
    </row>
    <row r="202" spans="2:61" ht="15" customHeight="1">
      <c r="B202" s="1201"/>
      <c r="C202" s="128">
        <v>22</v>
      </c>
      <c r="D202" s="129">
        <v>443</v>
      </c>
      <c r="E202" s="130">
        <v>418</v>
      </c>
      <c r="F202" s="131">
        <v>861</v>
      </c>
      <c r="G202" s="129"/>
      <c r="H202" s="130"/>
      <c r="I202" s="132">
        <f aca="true" t="shared" si="81" ref="I202:I265">SUM(G202:H202)</f>
        <v>0</v>
      </c>
      <c r="J202" s="129">
        <v>12</v>
      </c>
      <c r="K202" s="130">
        <v>6</v>
      </c>
      <c r="L202" s="132">
        <f>SUM(J202:K202)</f>
        <v>18</v>
      </c>
      <c r="M202" s="129"/>
      <c r="N202" s="130"/>
      <c r="O202" s="132">
        <f aca="true" t="shared" si="82" ref="O202:O265">SUM(M202:N202)</f>
        <v>0</v>
      </c>
      <c r="P202" s="187">
        <v>5</v>
      </c>
      <c r="Q202" s="188">
        <v>5</v>
      </c>
      <c r="R202" s="132">
        <f aca="true" t="shared" si="83" ref="R202:R265">SUM(P202:Q202)</f>
        <v>10</v>
      </c>
      <c r="S202" s="187">
        <v>2</v>
      </c>
      <c r="T202" s="188">
        <v>1</v>
      </c>
      <c r="U202" s="132">
        <f aca="true" t="shared" si="84" ref="U202:U265">SUM(S202:T202)</f>
        <v>3</v>
      </c>
      <c r="V202" s="54">
        <v>2</v>
      </c>
      <c r="W202" s="55">
        <v>-2</v>
      </c>
      <c r="X202" s="132">
        <f>SUM(V202:W202)</f>
        <v>0</v>
      </c>
      <c r="Y202" s="129">
        <f t="shared" si="75"/>
        <v>454</v>
      </c>
      <c r="Z202" s="130">
        <f t="shared" si="76"/>
        <v>418</v>
      </c>
      <c r="AA202" s="131">
        <f t="shared" si="77"/>
        <v>872</v>
      </c>
      <c r="AB202" s="274">
        <f t="shared" si="78"/>
        <v>11</v>
      </c>
      <c r="AC202" s="409">
        <v>454</v>
      </c>
      <c r="AD202" s="409">
        <v>418</v>
      </c>
      <c r="AE202" s="410">
        <v>872</v>
      </c>
      <c r="AF202" s="371">
        <f aca="true" t="shared" si="85" ref="AF202:AF265">IF(Y202=AC202,0,1)</f>
        <v>0</v>
      </c>
      <c r="AG202" s="372">
        <f t="shared" si="79"/>
        <v>0</v>
      </c>
      <c r="AH202" s="372">
        <f t="shared" si="80"/>
        <v>0</v>
      </c>
      <c r="BD202" s="423">
        <f t="shared" si="71"/>
        <v>11</v>
      </c>
      <c r="BE202" s="423">
        <f t="shared" si="72"/>
        <v>0</v>
      </c>
      <c r="BF202" s="423">
        <f t="shared" si="73"/>
        <v>11</v>
      </c>
      <c r="BH202" s="97"/>
      <c r="BI202" s="97"/>
    </row>
    <row r="203" spans="1:58" s="97" customFormat="1" ht="15" customHeight="1">
      <c r="A203" s="96">
        <f>SUM(F181:F202)-F203</f>
        <v>0</v>
      </c>
      <c r="B203" s="1202"/>
      <c r="C203" s="169" t="s">
        <v>244</v>
      </c>
      <c r="D203" s="170">
        <v>12508</v>
      </c>
      <c r="E203" s="171">
        <v>12874</v>
      </c>
      <c r="F203" s="172">
        <v>25382</v>
      </c>
      <c r="G203" s="170">
        <f aca="true" t="shared" si="86" ref="G203:W203">SUM(G181:G202)</f>
        <v>0</v>
      </c>
      <c r="H203" s="171">
        <f t="shared" si="86"/>
        <v>0</v>
      </c>
      <c r="I203" s="172">
        <f t="shared" si="81"/>
        <v>0</v>
      </c>
      <c r="J203" s="170">
        <f t="shared" si="86"/>
        <v>233</v>
      </c>
      <c r="K203" s="171">
        <f t="shared" si="86"/>
        <v>206</v>
      </c>
      <c r="L203" s="172">
        <f>SUM(J203:K203)</f>
        <v>439</v>
      </c>
      <c r="M203" s="170">
        <f>SUM(M181:M202)</f>
        <v>0</v>
      </c>
      <c r="N203" s="171">
        <f>SUM(N181:N202)</f>
        <v>0</v>
      </c>
      <c r="O203" s="172">
        <f t="shared" si="82"/>
        <v>0</v>
      </c>
      <c r="P203" s="170">
        <f t="shared" si="86"/>
        <v>201</v>
      </c>
      <c r="Q203" s="171">
        <f t="shared" si="86"/>
        <v>167</v>
      </c>
      <c r="R203" s="172">
        <f t="shared" si="83"/>
        <v>368</v>
      </c>
      <c r="S203" s="170">
        <f t="shared" si="86"/>
        <v>7</v>
      </c>
      <c r="T203" s="171">
        <f t="shared" si="86"/>
        <v>5</v>
      </c>
      <c r="U203" s="172">
        <f t="shared" si="84"/>
        <v>12</v>
      </c>
      <c r="V203" s="60">
        <f t="shared" si="86"/>
        <v>-2</v>
      </c>
      <c r="W203" s="61">
        <f t="shared" si="86"/>
        <v>2</v>
      </c>
      <c r="X203" s="172">
        <f>SUM(V203:W203)</f>
        <v>0</v>
      </c>
      <c r="Y203" s="170">
        <f t="shared" si="68"/>
        <v>12545</v>
      </c>
      <c r="Z203" s="171">
        <f t="shared" si="69"/>
        <v>12920</v>
      </c>
      <c r="AA203" s="172">
        <f t="shared" si="70"/>
        <v>25465</v>
      </c>
      <c r="AB203" s="277">
        <f>SUM(AB181:AB202)</f>
        <v>83</v>
      </c>
      <c r="AC203" s="406">
        <v>12545</v>
      </c>
      <c r="AD203" s="406">
        <v>12920</v>
      </c>
      <c r="AE203" s="406">
        <v>25465</v>
      </c>
      <c r="AF203" s="377">
        <f t="shared" si="85"/>
        <v>0</v>
      </c>
      <c r="AG203" s="378">
        <f t="shared" si="79"/>
        <v>0</v>
      </c>
      <c r="AH203" s="378">
        <f t="shared" si="80"/>
        <v>0</v>
      </c>
      <c r="AJ203" s="184"/>
      <c r="AK203" s="185"/>
      <c r="AL203" s="185"/>
      <c r="AM203" s="185"/>
      <c r="AN203" s="185"/>
      <c r="AO203" s="185"/>
      <c r="AP203" s="185"/>
      <c r="AQ203" s="247"/>
      <c r="AR203" s="183"/>
      <c r="AS203" s="183"/>
      <c r="BA203" s="101"/>
      <c r="BD203" s="423">
        <f t="shared" si="71"/>
        <v>37</v>
      </c>
      <c r="BE203" s="423">
        <f t="shared" si="72"/>
        <v>46</v>
      </c>
      <c r="BF203" s="423">
        <f t="shared" si="73"/>
        <v>83</v>
      </c>
    </row>
    <row r="204" spans="1:58" s="97" customFormat="1" ht="15" customHeight="1">
      <c r="A204" s="96"/>
      <c r="B204" s="1200" t="s">
        <v>404</v>
      </c>
      <c r="C204" s="117">
        <v>1</v>
      </c>
      <c r="D204" s="118">
        <v>643</v>
      </c>
      <c r="E204" s="119">
        <v>658</v>
      </c>
      <c r="F204" s="120">
        <v>1301</v>
      </c>
      <c r="G204" s="118"/>
      <c r="H204" s="119"/>
      <c r="I204" s="121">
        <f t="shared" si="81"/>
        <v>0</v>
      </c>
      <c r="J204" s="118">
        <v>15</v>
      </c>
      <c r="K204" s="119">
        <v>13</v>
      </c>
      <c r="L204" s="132">
        <f>SUM(J204:K204)</f>
        <v>28</v>
      </c>
      <c r="M204" s="118"/>
      <c r="N204" s="119"/>
      <c r="O204" s="121">
        <f t="shared" si="82"/>
        <v>0</v>
      </c>
      <c r="P204" s="181">
        <v>8</v>
      </c>
      <c r="Q204" s="182">
        <v>14</v>
      </c>
      <c r="R204" s="121">
        <f t="shared" si="83"/>
        <v>22</v>
      </c>
      <c r="S204" s="181"/>
      <c r="T204" s="182"/>
      <c r="U204" s="121">
        <f t="shared" si="84"/>
        <v>0</v>
      </c>
      <c r="V204" s="52">
        <v>1</v>
      </c>
      <c r="W204" s="53">
        <v>3</v>
      </c>
      <c r="X204" s="121">
        <v>4</v>
      </c>
      <c r="Y204" s="118">
        <f t="shared" si="68"/>
        <v>651</v>
      </c>
      <c r="Z204" s="119">
        <f t="shared" si="69"/>
        <v>660</v>
      </c>
      <c r="AA204" s="120">
        <f t="shared" si="70"/>
        <v>1311</v>
      </c>
      <c r="AB204" s="273">
        <f aca="true" t="shared" si="87" ref="AB204:AB247">AA204-F204</f>
        <v>10</v>
      </c>
      <c r="AC204" s="407">
        <v>651</v>
      </c>
      <c r="AD204" s="407">
        <v>660</v>
      </c>
      <c r="AE204" s="408">
        <v>1311</v>
      </c>
      <c r="AF204" s="369">
        <f t="shared" si="85"/>
        <v>0</v>
      </c>
      <c r="AG204" s="370">
        <f t="shared" si="79"/>
        <v>0</v>
      </c>
      <c r="AH204" s="370">
        <f t="shared" si="80"/>
        <v>0</v>
      </c>
      <c r="AJ204" s="184">
        <v>13</v>
      </c>
      <c r="AK204" s="185">
        <f aca="true" t="shared" si="88" ref="AK204:AK247">IF(AI204=J204,0,1)</f>
        <v>1</v>
      </c>
      <c r="AL204" s="185">
        <f aca="true" t="shared" si="89" ref="AL204:AL247">IF(AJ204=K204,0,1)</f>
        <v>0</v>
      </c>
      <c r="AM204" s="185"/>
      <c r="AN204" s="185"/>
      <c r="AO204" s="185"/>
      <c r="AP204" s="185"/>
      <c r="AQ204" s="247"/>
      <c r="AR204" s="183"/>
      <c r="AS204" s="183"/>
      <c r="AT204" s="183"/>
      <c r="AU204" s="183"/>
      <c r="AV204" s="183"/>
      <c r="AW204" s="183"/>
      <c r="AX204" s="183"/>
      <c r="AY204" s="183"/>
      <c r="AZ204" s="183"/>
      <c r="BA204" s="186"/>
      <c r="BD204" s="423">
        <f t="shared" si="71"/>
        <v>8</v>
      </c>
      <c r="BE204" s="423">
        <f t="shared" si="72"/>
        <v>2</v>
      </c>
      <c r="BF204" s="423">
        <f t="shared" si="73"/>
        <v>10</v>
      </c>
    </row>
    <row r="205" spans="2:61" ht="15" customHeight="1">
      <c r="B205" s="1201"/>
      <c r="C205" s="128">
        <v>2</v>
      </c>
      <c r="D205" s="129">
        <v>761</v>
      </c>
      <c r="E205" s="130">
        <v>759</v>
      </c>
      <c r="F205" s="131">
        <v>1520</v>
      </c>
      <c r="G205" s="129"/>
      <c r="H205" s="130"/>
      <c r="I205" s="132">
        <f t="shared" si="81"/>
        <v>0</v>
      </c>
      <c r="J205" s="129">
        <v>11</v>
      </c>
      <c r="K205" s="130">
        <v>14</v>
      </c>
      <c r="L205" s="132">
        <f aca="true" t="shared" si="90" ref="L205:L247">SUM(J205:K205)</f>
        <v>25</v>
      </c>
      <c r="M205" s="129"/>
      <c r="N205" s="130"/>
      <c r="O205" s="132">
        <f t="shared" si="82"/>
        <v>0</v>
      </c>
      <c r="P205" s="187">
        <v>9</v>
      </c>
      <c r="Q205" s="188">
        <v>5</v>
      </c>
      <c r="R205" s="132">
        <f t="shared" si="83"/>
        <v>14</v>
      </c>
      <c r="S205" s="187"/>
      <c r="T205" s="188"/>
      <c r="U205" s="132">
        <f t="shared" si="84"/>
        <v>0</v>
      </c>
      <c r="V205" s="54">
        <v>2</v>
      </c>
      <c r="W205" s="55">
        <v>2</v>
      </c>
      <c r="X205" s="132">
        <v>4</v>
      </c>
      <c r="Y205" s="129">
        <f t="shared" si="68"/>
        <v>765</v>
      </c>
      <c r="Z205" s="130">
        <f t="shared" si="69"/>
        <v>770</v>
      </c>
      <c r="AA205" s="131">
        <f t="shared" si="70"/>
        <v>1535</v>
      </c>
      <c r="AB205" s="274">
        <f t="shared" si="87"/>
        <v>15</v>
      </c>
      <c r="AC205" s="409">
        <v>765</v>
      </c>
      <c r="AD205" s="409">
        <v>770</v>
      </c>
      <c r="AE205" s="410">
        <v>1535</v>
      </c>
      <c r="AF205" s="371">
        <f t="shared" si="85"/>
        <v>0</v>
      </c>
      <c r="AG205" s="372">
        <f t="shared" si="79"/>
        <v>0</v>
      </c>
      <c r="AH205" s="372">
        <f t="shared" si="80"/>
        <v>0</v>
      </c>
      <c r="AJ205" s="184">
        <v>3</v>
      </c>
      <c r="AK205" s="185">
        <f t="shared" si="88"/>
        <v>1</v>
      </c>
      <c r="AL205" s="185">
        <f t="shared" si="89"/>
        <v>1</v>
      </c>
      <c r="AQ205" s="243"/>
      <c r="AR205" s="97"/>
      <c r="AS205" s="97"/>
      <c r="BD205" s="423">
        <f t="shared" si="71"/>
        <v>4</v>
      </c>
      <c r="BE205" s="423">
        <f t="shared" si="72"/>
        <v>11</v>
      </c>
      <c r="BF205" s="423">
        <f t="shared" si="73"/>
        <v>15</v>
      </c>
      <c r="BH205" s="97"/>
      <c r="BI205" s="97"/>
    </row>
    <row r="206" spans="2:61" ht="15" customHeight="1">
      <c r="B206" s="1201"/>
      <c r="C206" s="128">
        <v>3</v>
      </c>
      <c r="D206" s="129">
        <v>459</v>
      </c>
      <c r="E206" s="130">
        <v>488</v>
      </c>
      <c r="F206" s="131">
        <v>947</v>
      </c>
      <c r="G206" s="129"/>
      <c r="H206" s="130"/>
      <c r="I206" s="132">
        <f t="shared" si="81"/>
        <v>0</v>
      </c>
      <c r="J206" s="129">
        <v>5</v>
      </c>
      <c r="K206" s="130">
        <v>5</v>
      </c>
      <c r="L206" s="132">
        <f t="shared" si="90"/>
        <v>10</v>
      </c>
      <c r="M206" s="129"/>
      <c r="N206" s="130"/>
      <c r="O206" s="132">
        <f t="shared" si="82"/>
        <v>0</v>
      </c>
      <c r="P206" s="187">
        <v>5</v>
      </c>
      <c r="Q206" s="188">
        <v>5</v>
      </c>
      <c r="R206" s="132">
        <f t="shared" si="83"/>
        <v>10</v>
      </c>
      <c r="S206" s="187"/>
      <c r="T206" s="188">
        <v>1</v>
      </c>
      <c r="U206" s="132">
        <f t="shared" si="84"/>
        <v>1</v>
      </c>
      <c r="V206" s="54">
        <v>3</v>
      </c>
      <c r="W206" s="55">
        <v>0</v>
      </c>
      <c r="X206" s="132">
        <v>-4</v>
      </c>
      <c r="Y206" s="129">
        <f t="shared" si="68"/>
        <v>462</v>
      </c>
      <c r="Z206" s="130">
        <f t="shared" si="69"/>
        <v>489</v>
      </c>
      <c r="AA206" s="131">
        <f t="shared" si="70"/>
        <v>951</v>
      </c>
      <c r="AB206" s="274">
        <f t="shared" si="87"/>
        <v>4</v>
      </c>
      <c r="AC206" s="409">
        <v>462</v>
      </c>
      <c r="AD206" s="409">
        <v>489</v>
      </c>
      <c r="AE206" s="410">
        <v>951</v>
      </c>
      <c r="AF206" s="371">
        <f t="shared" si="85"/>
        <v>0</v>
      </c>
      <c r="AG206" s="372">
        <f t="shared" si="79"/>
        <v>0</v>
      </c>
      <c r="AH206" s="372">
        <f t="shared" si="80"/>
        <v>0</v>
      </c>
      <c r="AJ206" s="184">
        <v>2</v>
      </c>
      <c r="AK206" s="185">
        <f t="shared" si="88"/>
        <v>1</v>
      </c>
      <c r="AL206" s="185">
        <f t="shared" si="89"/>
        <v>1</v>
      </c>
      <c r="BD206" s="423">
        <f t="shared" si="71"/>
        <v>3</v>
      </c>
      <c r="BE206" s="423">
        <f t="shared" si="72"/>
        <v>1</v>
      </c>
      <c r="BF206" s="423">
        <f t="shared" si="73"/>
        <v>4</v>
      </c>
      <c r="BH206" s="97"/>
      <c r="BI206" s="97"/>
    </row>
    <row r="207" spans="2:61" ht="15" customHeight="1">
      <c r="B207" s="1201"/>
      <c r="C207" s="128">
        <v>4</v>
      </c>
      <c r="D207" s="129">
        <v>321</v>
      </c>
      <c r="E207" s="130">
        <v>368</v>
      </c>
      <c r="F207" s="131">
        <v>689</v>
      </c>
      <c r="G207" s="129"/>
      <c r="H207" s="130"/>
      <c r="I207" s="132">
        <f t="shared" si="81"/>
        <v>0</v>
      </c>
      <c r="J207" s="129">
        <v>6</v>
      </c>
      <c r="K207" s="130">
        <v>5</v>
      </c>
      <c r="L207" s="132">
        <f t="shared" si="90"/>
        <v>11</v>
      </c>
      <c r="M207" s="129"/>
      <c r="N207" s="130"/>
      <c r="O207" s="132">
        <f t="shared" si="82"/>
        <v>0</v>
      </c>
      <c r="P207" s="187">
        <v>6</v>
      </c>
      <c r="Q207" s="188">
        <v>3</v>
      </c>
      <c r="R207" s="132">
        <f t="shared" si="83"/>
        <v>9</v>
      </c>
      <c r="S207" s="187"/>
      <c r="T207" s="188">
        <v>1</v>
      </c>
      <c r="U207" s="132">
        <f t="shared" si="84"/>
        <v>1</v>
      </c>
      <c r="V207" s="54">
        <v>1</v>
      </c>
      <c r="W207" s="55">
        <v>2</v>
      </c>
      <c r="X207" s="132">
        <v>2</v>
      </c>
      <c r="Y207" s="129">
        <f t="shared" si="68"/>
        <v>322</v>
      </c>
      <c r="Z207" s="130">
        <f t="shared" si="69"/>
        <v>373</v>
      </c>
      <c r="AA207" s="131">
        <f t="shared" si="70"/>
        <v>695</v>
      </c>
      <c r="AB207" s="274">
        <f t="shared" si="87"/>
        <v>6</v>
      </c>
      <c r="AC207" s="409">
        <v>322</v>
      </c>
      <c r="AD207" s="409">
        <v>373</v>
      </c>
      <c r="AE207" s="410">
        <v>695</v>
      </c>
      <c r="AF207" s="371">
        <f t="shared" si="85"/>
        <v>0</v>
      </c>
      <c r="AG207" s="372">
        <f t="shared" si="79"/>
        <v>0</v>
      </c>
      <c r="AH207" s="372">
        <f t="shared" si="80"/>
        <v>0</v>
      </c>
      <c r="AJ207" s="184">
        <v>2</v>
      </c>
      <c r="AK207" s="185">
        <f t="shared" si="88"/>
        <v>1</v>
      </c>
      <c r="AL207" s="185">
        <f t="shared" si="89"/>
        <v>1</v>
      </c>
      <c r="BD207" s="423">
        <f t="shared" si="71"/>
        <v>1</v>
      </c>
      <c r="BE207" s="423">
        <f t="shared" si="72"/>
        <v>5</v>
      </c>
      <c r="BF207" s="423">
        <f t="shared" si="73"/>
        <v>6</v>
      </c>
      <c r="BH207" s="97"/>
      <c r="BI207" s="97"/>
    </row>
    <row r="208" spans="2:61" ht="15" customHeight="1">
      <c r="B208" s="1201"/>
      <c r="C208" s="128">
        <v>5</v>
      </c>
      <c r="D208" s="129">
        <v>235</v>
      </c>
      <c r="E208" s="130">
        <v>256</v>
      </c>
      <c r="F208" s="131">
        <v>491</v>
      </c>
      <c r="G208" s="129"/>
      <c r="H208" s="130"/>
      <c r="I208" s="132">
        <f t="shared" si="81"/>
        <v>0</v>
      </c>
      <c r="J208" s="129">
        <v>4</v>
      </c>
      <c r="K208" s="130">
        <v>3</v>
      </c>
      <c r="L208" s="132">
        <f t="shared" si="90"/>
        <v>7</v>
      </c>
      <c r="M208" s="129"/>
      <c r="N208" s="130"/>
      <c r="O208" s="132">
        <f t="shared" si="82"/>
        <v>0</v>
      </c>
      <c r="P208" s="187">
        <v>4</v>
      </c>
      <c r="Q208" s="188">
        <v>5</v>
      </c>
      <c r="R208" s="132">
        <f t="shared" si="83"/>
        <v>9</v>
      </c>
      <c r="S208" s="187"/>
      <c r="T208" s="188">
        <v>1</v>
      </c>
      <c r="U208" s="132">
        <f t="shared" si="84"/>
        <v>1</v>
      </c>
      <c r="V208" s="54">
        <v>-1</v>
      </c>
      <c r="W208" s="55">
        <v>1</v>
      </c>
      <c r="X208" s="132">
        <v>-5</v>
      </c>
      <c r="Y208" s="129">
        <f t="shared" si="68"/>
        <v>234</v>
      </c>
      <c r="Z208" s="130">
        <f t="shared" si="69"/>
        <v>256</v>
      </c>
      <c r="AA208" s="131">
        <f t="shared" si="70"/>
        <v>490</v>
      </c>
      <c r="AB208" s="274">
        <f t="shared" si="87"/>
        <v>-1</v>
      </c>
      <c r="AC208" s="409">
        <v>234</v>
      </c>
      <c r="AD208" s="409">
        <v>256</v>
      </c>
      <c r="AE208" s="410">
        <v>490</v>
      </c>
      <c r="AF208" s="371">
        <f t="shared" si="85"/>
        <v>0</v>
      </c>
      <c r="AG208" s="372">
        <f t="shared" si="79"/>
        <v>0</v>
      </c>
      <c r="AH208" s="372">
        <f t="shared" si="80"/>
        <v>0</v>
      </c>
      <c r="AJ208" s="184">
        <v>2</v>
      </c>
      <c r="AK208" s="185">
        <f t="shared" si="88"/>
        <v>1</v>
      </c>
      <c r="AL208" s="185">
        <f t="shared" si="89"/>
        <v>1</v>
      </c>
      <c r="BD208" s="423">
        <f t="shared" si="71"/>
        <v>-1</v>
      </c>
      <c r="BE208" s="423">
        <f t="shared" si="72"/>
        <v>0</v>
      </c>
      <c r="BF208" s="423">
        <f t="shared" si="73"/>
        <v>-1</v>
      </c>
      <c r="BH208" s="97"/>
      <c r="BI208" s="97"/>
    </row>
    <row r="209" spans="2:61" ht="15" customHeight="1">
      <c r="B209" s="1201"/>
      <c r="C209" s="128">
        <v>6</v>
      </c>
      <c r="D209" s="129">
        <v>345</v>
      </c>
      <c r="E209" s="130">
        <v>353</v>
      </c>
      <c r="F209" s="131">
        <v>698</v>
      </c>
      <c r="G209" s="129"/>
      <c r="H209" s="130"/>
      <c r="I209" s="132">
        <f t="shared" si="81"/>
        <v>0</v>
      </c>
      <c r="J209" s="129">
        <v>1</v>
      </c>
      <c r="K209" s="130">
        <v>2</v>
      </c>
      <c r="L209" s="132">
        <f t="shared" si="90"/>
        <v>3</v>
      </c>
      <c r="M209" s="129"/>
      <c r="N209" s="130"/>
      <c r="O209" s="132">
        <f t="shared" si="82"/>
        <v>0</v>
      </c>
      <c r="P209" s="187">
        <v>5</v>
      </c>
      <c r="Q209" s="188">
        <v>5</v>
      </c>
      <c r="R209" s="132">
        <f t="shared" si="83"/>
        <v>10</v>
      </c>
      <c r="S209" s="187"/>
      <c r="T209" s="188"/>
      <c r="U209" s="132">
        <f t="shared" si="84"/>
        <v>0</v>
      </c>
      <c r="V209" s="54">
        <v>-1</v>
      </c>
      <c r="W209" s="55">
        <v>-1</v>
      </c>
      <c r="X209" s="132">
        <v>-2</v>
      </c>
      <c r="Y209" s="129">
        <f t="shared" si="68"/>
        <v>340</v>
      </c>
      <c r="Z209" s="130">
        <f t="shared" si="69"/>
        <v>349</v>
      </c>
      <c r="AA209" s="131">
        <f t="shared" si="70"/>
        <v>689</v>
      </c>
      <c r="AB209" s="274">
        <f t="shared" si="87"/>
        <v>-9</v>
      </c>
      <c r="AC209" s="409">
        <v>340</v>
      </c>
      <c r="AD209" s="409">
        <v>349</v>
      </c>
      <c r="AE209" s="410">
        <v>689</v>
      </c>
      <c r="AF209" s="371">
        <f t="shared" si="85"/>
        <v>0</v>
      </c>
      <c r="AG209" s="372">
        <f t="shared" si="79"/>
        <v>0</v>
      </c>
      <c r="AH209" s="372">
        <f t="shared" si="80"/>
        <v>0</v>
      </c>
      <c r="AJ209" s="184">
        <v>3</v>
      </c>
      <c r="AK209" s="185">
        <f t="shared" si="88"/>
        <v>1</v>
      </c>
      <c r="AL209" s="185">
        <f t="shared" si="89"/>
        <v>1</v>
      </c>
      <c r="BD209" s="423">
        <f t="shared" si="71"/>
        <v>-5</v>
      </c>
      <c r="BE209" s="423">
        <f t="shared" si="72"/>
        <v>-4</v>
      </c>
      <c r="BF209" s="423">
        <f t="shared" si="73"/>
        <v>-9</v>
      </c>
      <c r="BH209" s="97"/>
      <c r="BI209" s="97"/>
    </row>
    <row r="210" spans="1:58" s="97" customFormat="1" ht="15" customHeight="1">
      <c r="A210" s="96"/>
      <c r="B210" s="1201"/>
      <c r="C210" s="128">
        <v>7</v>
      </c>
      <c r="D210" s="129">
        <v>704</v>
      </c>
      <c r="E210" s="130">
        <v>769</v>
      </c>
      <c r="F210" s="131">
        <v>1473</v>
      </c>
      <c r="G210" s="129"/>
      <c r="H210" s="130"/>
      <c r="I210" s="132">
        <f t="shared" si="81"/>
        <v>0</v>
      </c>
      <c r="J210" s="129">
        <v>11</v>
      </c>
      <c r="K210" s="130">
        <v>11</v>
      </c>
      <c r="L210" s="132">
        <f t="shared" si="90"/>
        <v>22</v>
      </c>
      <c r="M210" s="129"/>
      <c r="N210" s="130"/>
      <c r="O210" s="132">
        <f t="shared" si="82"/>
        <v>0</v>
      </c>
      <c r="P210" s="187">
        <v>8</v>
      </c>
      <c r="Q210" s="188">
        <v>7</v>
      </c>
      <c r="R210" s="132">
        <f t="shared" si="83"/>
        <v>15</v>
      </c>
      <c r="S210" s="187"/>
      <c r="T210" s="188"/>
      <c r="U210" s="132">
        <f t="shared" si="84"/>
        <v>0</v>
      </c>
      <c r="V210" s="54">
        <v>1</v>
      </c>
      <c r="W210" s="55">
        <v>1</v>
      </c>
      <c r="X210" s="132">
        <v>-1</v>
      </c>
      <c r="Y210" s="129">
        <f t="shared" si="68"/>
        <v>708</v>
      </c>
      <c r="Z210" s="130">
        <f t="shared" si="69"/>
        <v>774</v>
      </c>
      <c r="AA210" s="131">
        <f t="shared" si="70"/>
        <v>1482</v>
      </c>
      <c r="AB210" s="274">
        <f t="shared" si="87"/>
        <v>9</v>
      </c>
      <c r="AC210" s="409">
        <v>708</v>
      </c>
      <c r="AD210" s="409">
        <v>774</v>
      </c>
      <c r="AE210" s="410">
        <v>1482</v>
      </c>
      <c r="AF210" s="371">
        <f t="shared" si="85"/>
        <v>0</v>
      </c>
      <c r="AG210" s="372">
        <f t="shared" si="79"/>
        <v>0</v>
      </c>
      <c r="AH210" s="372">
        <f t="shared" si="80"/>
        <v>0</v>
      </c>
      <c r="AJ210" s="184">
        <v>2</v>
      </c>
      <c r="AK210" s="185">
        <f t="shared" si="88"/>
        <v>1</v>
      </c>
      <c r="AL210" s="185">
        <f t="shared" si="89"/>
        <v>1</v>
      </c>
      <c r="AM210" s="185"/>
      <c r="AN210" s="185"/>
      <c r="AO210" s="185"/>
      <c r="AP210" s="185"/>
      <c r="AQ210" s="247"/>
      <c r="AR210" s="183"/>
      <c r="AS210" s="183"/>
      <c r="AT210" s="183"/>
      <c r="AU210" s="183"/>
      <c r="AV210" s="183"/>
      <c r="AW210" s="183"/>
      <c r="AX210" s="183"/>
      <c r="AY210" s="183"/>
      <c r="AZ210" s="183"/>
      <c r="BA210" s="186"/>
      <c r="BD210" s="423">
        <f t="shared" si="71"/>
        <v>4</v>
      </c>
      <c r="BE210" s="423">
        <f t="shared" si="72"/>
        <v>5</v>
      </c>
      <c r="BF210" s="423">
        <f t="shared" si="73"/>
        <v>9</v>
      </c>
    </row>
    <row r="211" spans="2:61" ht="15" customHeight="1">
      <c r="B211" s="1201"/>
      <c r="C211" s="128">
        <v>8</v>
      </c>
      <c r="D211" s="129">
        <v>844</v>
      </c>
      <c r="E211" s="130">
        <v>925</v>
      </c>
      <c r="F211" s="131">
        <v>1769</v>
      </c>
      <c r="G211" s="129"/>
      <c r="H211" s="130"/>
      <c r="I211" s="132">
        <f t="shared" si="81"/>
        <v>0</v>
      </c>
      <c r="J211" s="129">
        <v>16</v>
      </c>
      <c r="K211" s="130">
        <v>10</v>
      </c>
      <c r="L211" s="132">
        <f t="shared" si="90"/>
        <v>26</v>
      </c>
      <c r="M211" s="129"/>
      <c r="N211" s="130"/>
      <c r="O211" s="132">
        <f t="shared" si="82"/>
        <v>0</v>
      </c>
      <c r="P211" s="187">
        <v>17</v>
      </c>
      <c r="Q211" s="188">
        <v>16</v>
      </c>
      <c r="R211" s="132">
        <f t="shared" si="83"/>
        <v>33</v>
      </c>
      <c r="S211" s="187">
        <v>2</v>
      </c>
      <c r="T211" s="188"/>
      <c r="U211" s="132">
        <f t="shared" si="84"/>
        <v>2</v>
      </c>
      <c r="V211" s="54">
        <v>1</v>
      </c>
      <c r="W211" s="55">
        <v>-1</v>
      </c>
      <c r="X211" s="132">
        <v>-7</v>
      </c>
      <c r="Y211" s="129">
        <f t="shared" si="68"/>
        <v>846</v>
      </c>
      <c r="Z211" s="130">
        <f t="shared" si="69"/>
        <v>918</v>
      </c>
      <c r="AA211" s="131">
        <f t="shared" si="70"/>
        <v>1764</v>
      </c>
      <c r="AB211" s="274">
        <f t="shared" si="87"/>
        <v>-5</v>
      </c>
      <c r="AC211" s="409">
        <v>846</v>
      </c>
      <c r="AD211" s="409">
        <v>918</v>
      </c>
      <c r="AE211" s="410">
        <v>1764</v>
      </c>
      <c r="AF211" s="371">
        <f t="shared" si="85"/>
        <v>0</v>
      </c>
      <c r="AG211" s="372">
        <f t="shared" si="79"/>
        <v>0</v>
      </c>
      <c r="AH211" s="372">
        <f t="shared" si="80"/>
        <v>0</v>
      </c>
      <c r="AJ211" s="184">
        <v>7</v>
      </c>
      <c r="AK211" s="185">
        <f t="shared" si="88"/>
        <v>1</v>
      </c>
      <c r="AL211" s="185">
        <f t="shared" si="89"/>
        <v>1</v>
      </c>
      <c r="AQ211" s="243"/>
      <c r="AR211" s="97"/>
      <c r="AS211" s="97"/>
      <c r="BD211" s="423">
        <f t="shared" si="71"/>
        <v>2</v>
      </c>
      <c r="BE211" s="423">
        <f t="shared" si="72"/>
        <v>-7</v>
      </c>
      <c r="BF211" s="423">
        <f t="shared" si="73"/>
        <v>-5</v>
      </c>
      <c r="BH211" s="97"/>
      <c r="BI211" s="97"/>
    </row>
    <row r="212" spans="2:61" ht="15" customHeight="1">
      <c r="B212" s="1201"/>
      <c r="C212" s="128">
        <v>9</v>
      </c>
      <c r="D212" s="129">
        <v>612</v>
      </c>
      <c r="E212" s="130">
        <v>689</v>
      </c>
      <c r="F212" s="131">
        <v>1301</v>
      </c>
      <c r="G212" s="129"/>
      <c r="H212" s="130"/>
      <c r="I212" s="132">
        <f t="shared" si="81"/>
        <v>0</v>
      </c>
      <c r="J212" s="129">
        <v>9</v>
      </c>
      <c r="K212" s="130">
        <v>5</v>
      </c>
      <c r="L212" s="132">
        <f t="shared" si="90"/>
        <v>14</v>
      </c>
      <c r="M212" s="129"/>
      <c r="N212" s="130"/>
      <c r="O212" s="132">
        <f t="shared" si="82"/>
        <v>0</v>
      </c>
      <c r="P212" s="187">
        <v>8</v>
      </c>
      <c r="Q212" s="188">
        <v>5</v>
      </c>
      <c r="R212" s="132">
        <f t="shared" si="83"/>
        <v>13</v>
      </c>
      <c r="S212" s="187"/>
      <c r="T212" s="188"/>
      <c r="U212" s="132">
        <f t="shared" si="84"/>
        <v>0</v>
      </c>
      <c r="V212" s="54">
        <v>0</v>
      </c>
      <c r="W212" s="55">
        <v>0</v>
      </c>
      <c r="X212" s="132">
        <v>-4</v>
      </c>
      <c r="Y212" s="129">
        <f t="shared" si="68"/>
        <v>613</v>
      </c>
      <c r="Z212" s="130">
        <f t="shared" si="69"/>
        <v>689</v>
      </c>
      <c r="AA212" s="131">
        <f t="shared" si="70"/>
        <v>1302</v>
      </c>
      <c r="AB212" s="274">
        <f t="shared" si="87"/>
        <v>1</v>
      </c>
      <c r="AC212" s="409">
        <v>613</v>
      </c>
      <c r="AD212" s="409">
        <v>689</v>
      </c>
      <c r="AE212" s="410">
        <v>1302</v>
      </c>
      <c r="AF212" s="371">
        <f t="shared" si="85"/>
        <v>0</v>
      </c>
      <c r="AG212" s="372">
        <f t="shared" si="79"/>
        <v>0</v>
      </c>
      <c r="AH212" s="372">
        <f t="shared" si="80"/>
        <v>0</v>
      </c>
      <c r="AJ212" s="184">
        <v>11</v>
      </c>
      <c r="AK212" s="185">
        <f t="shared" si="88"/>
        <v>1</v>
      </c>
      <c r="AL212" s="185">
        <f t="shared" si="89"/>
        <v>1</v>
      </c>
      <c r="BD212" s="423">
        <f t="shared" si="71"/>
        <v>1</v>
      </c>
      <c r="BE212" s="423">
        <f t="shared" si="72"/>
        <v>0</v>
      </c>
      <c r="BF212" s="423">
        <f t="shared" si="73"/>
        <v>1</v>
      </c>
      <c r="BH212" s="97"/>
      <c r="BI212" s="97"/>
    </row>
    <row r="213" spans="2:61" ht="15" customHeight="1">
      <c r="B213" s="1201"/>
      <c r="C213" s="150">
        <v>10</v>
      </c>
      <c r="D213" s="151">
        <v>1515</v>
      </c>
      <c r="E213" s="152">
        <v>1527</v>
      </c>
      <c r="F213" s="153">
        <v>3042</v>
      </c>
      <c r="G213" s="151"/>
      <c r="H213" s="152"/>
      <c r="I213" s="154">
        <f t="shared" si="81"/>
        <v>0</v>
      </c>
      <c r="J213" s="151">
        <v>30</v>
      </c>
      <c r="K213" s="152">
        <v>21</v>
      </c>
      <c r="L213" s="132">
        <f t="shared" si="90"/>
        <v>51</v>
      </c>
      <c r="M213" s="151"/>
      <c r="N213" s="152"/>
      <c r="O213" s="154">
        <f t="shared" si="82"/>
        <v>0</v>
      </c>
      <c r="P213" s="189">
        <v>24</v>
      </c>
      <c r="Q213" s="190">
        <v>23</v>
      </c>
      <c r="R213" s="154">
        <f t="shared" si="83"/>
        <v>47</v>
      </c>
      <c r="S213" s="189"/>
      <c r="T213" s="190">
        <v>1</v>
      </c>
      <c r="U213" s="154">
        <f t="shared" si="84"/>
        <v>1</v>
      </c>
      <c r="V213" s="56">
        <v>-7</v>
      </c>
      <c r="W213" s="57">
        <v>-4</v>
      </c>
      <c r="X213" s="154">
        <v>-5</v>
      </c>
      <c r="Y213" s="151">
        <f t="shared" si="68"/>
        <v>1514</v>
      </c>
      <c r="Z213" s="152">
        <f t="shared" si="69"/>
        <v>1522</v>
      </c>
      <c r="AA213" s="153">
        <f t="shared" si="70"/>
        <v>3036</v>
      </c>
      <c r="AB213" s="275">
        <f t="shared" si="87"/>
        <v>-6</v>
      </c>
      <c r="AC213" s="411">
        <v>1514</v>
      </c>
      <c r="AD213" s="411">
        <v>1522</v>
      </c>
      <c r="AE213" s="412">
        <v>3036</v>
      </c>
      <c r="AF213" s="373">
        <f t="shared" si="85"/>
        <v>0</v>
      </c>
      <c r="AG213" s="374">
        <f t="shared" si="79"/>
        <v>0</v>
      </c>
      <c r="AH213" s="374">
        <f t="shared" si="80"/>
        <v>0</v>
      </c>
      <c r="AJ213" s="184">
        <v>5</v>
      </c>
      <c r="AK213" s="185">
        <f t="shared" si="88"/>
        <v>1</v>
      </c>
      <c r="AL213" s="185">
        <f t="shared" si="89"/>
        <v>1</v>
      </c>
      <c r="BD213" s="423">
        <f t="shared" si="71"/>
        <v>-1</v>
      </c>
      <c r="BE213" s="423">
        <f t="shared" si="72"/>
        <v>-5</v>
      </c>
      <c r="BF213" s="423">
        <f t="shared" si="73"/>
        <v>-6</v>
      </c>
      <c r="BH213" s="97"/>
      <c r="BI213" s="97"/>
    </row>
    <row r="214" spans="2:61" ht="15" customHeight="1">
      <c r="B214" s="1201"/>
      <c r="C214" s="161">
        <v>11</v>
      </c>
      <c r="D214" s="162">
        <v>495</v>
      </c>
      <c r="E214" s="163">
        <v>590</v>
      </c>
      <c r="F214" s="164">
        <v>1085</v>
      </c>
      <c r="G214" s="162"/>
      <c r="H214" s="163"/>
      <c r="I214" s="165">
        <f t="shared" si="81"/>
        <v>0</v>
      </c>
      <c r="J214" s="162">
        <v>5</v>
      </c>
      <c r="K214" s="163">
        <v>16</v>
      </c>
      <c r="L214" s="132">
        <f t="shared" si="90"/>
        <v>21</v>
      </c>
      <c r="M214" s="162"/>
      <c r="N214" s="163"/>
      <c r="O214" s="165">
        <f t="shared" si="82"/>
        <v>0</v>
      </c>
      <c r="P214" s="191">
        <v>7</v>
      </c>
      <c r="Q214" s="192">
        <v>34</v>
      </c>
      <c r="R214" s="165">
        <f t="shared" si="83"/>
        <v>41</v>
      </c>
      <c r="S214" s="191"/>
      <c r="T214" s="192"/>
      <c r="U214" s="165">
        <f t="shared" si="84"/>
        <v>0</v>
      </c>
      <c r="V214" s="58">
        <v>0</v>
      </c>
      <c r="W214" s="59">
        <v>2</v>
      </c>
      <c r="X214" s="165">
        <v>1</v>
      </c>
      <c r="Y214" s="162">
        <f t="shared" si="68"/>
        <v>493</v>
      </c>
      <c r="Z214" s="163">
        <f t="shared" si="69"/>
        <v>574</v>
      </c>
      <c r="AA214" s="164">
        <f t="shared" si="70"/>
        <v>1067</v>
      </c>
      <c r="AB214" s="276">
        <f t="shared" si="87"/>
        <v>-18</v>
      </c>
      <c r="AC214" s="413">
        <v>493</v>
      </c>
      <c r="AD214" s="413">
        <v>574</v>
      </c>
      <c r="AE214" s="414">
        <v>1067</v>
      </c>
      <c r="AF214" s="375">
        <f t="shared" si="85"/>
        <v>0</v>
      </c>
      <c r="AG214" s="376">
        <f t="shared" si="79"/>
        <v>0</v>
      </c>
      <c r="AH214" s="376">
        <f t="shared" si="80"/>
        <v>0</v>
      </c>
      <c r="AJ214" s="184">
        <v>5</v>
      </c>
      <c r="AK214" s="185">
        <f t="shared" si="88"/>
        <v>1</v>
      </c>
      <c r="AL214" s="185">
        <f t="shared" si="89"/>
        <v>1</v>
      </c>
      <c r="BD214" s="423">
        <f t="shared" si="71"/>
        <v>-2</v>
      </c>
      <c r="BE214" s="423">
        <f t="shared" si="72"/>
        <v>-16</v>
      </c>
      <c r="BF214" s="423">
        <f t="shared" si="73"/>
        <v>-18</v>
      </c>
      <c r="BH214" s="97"/>
      <c r="BI214" s="97"/>
    </row>
    <row r="215" spans="2:61" ht="15" customHeight="1">
      <c r="B215" s="1201"/>
      <c r="C215" s="128">
        <v>12</v>
      </c>
      <c r="D215" s="129">
        <v>779</v>
      </c>
      <c r="E215" s="130">
        <v>822</v>
      </c>
      <c r="F215" s="131">
        <v>1601</v>
      </c>
      <c r="G215" s="129"/>
      <c r="H215" s="130"/>
      <c r="I215" s="132">
        <f t="shared" si="81"/>
        <v>0</v>
      </c>
      <c r="J215" s="129">
        <v>21</v>
      </c>
      <c r="K215" s="130">
        <v>7</v>
      </c>
      <c r="L215" s="132">
        <f t="shared" si="90"/>
        <v>28</v>
      </c>
      <c r="M215" s="129"/>
      <c r="N215" s="130"/>
      <c r="O215" s="132">
        <f t="shared" si="82"/>
        <v>0</v>
      </c>
      <c r="P215" s="187">
        <v>10</v>
      </c>
      <c r="Q215" s="188">
        <v>6</v>
      </c>
      <c r="R215" s="132">
        <f t="shared" si="83"/>
        <v>16</v>
      </c>
      <c r="S215" s="187">
        <v>1</v>
      </c>
      <c r="T215" s="188">
        <v>1</v>
      </c>
      <c r="U215" s="132">
        <f t="shared" si="84"/>
        <v>2</v>
      </c>
      <c r="V215" s="54">
        <v>-1</v>
      </c>
      <c r="W215" s="55">
        <v>1</v>
      </c>
      <c r="X215" s="132">
        <v>9</v>
      </c>
      <c r="Y215" s="129">
        <f aca="true" t="shared" si="91" ref="Y215:Y278">D215+G215+J215+M215-P215+S215+V215</f>
        <v>790</v>
      </c>
      <c r="Z215" s="130">
        <f aca="true" t="shared" si="92" ref="Z215:Z278">E215+H215+K215+N215-Q215+T215+W215</f>
        <v>825</v>
      </c>
      <c r="AA215" s="131">
        <f aca="true" t="shared" si="93" ref="AA215:AA278">Y215+Z215</f>
        <v>1615</v>
      </c>
      <c r="AB215" s="274">
        <f t="shared" si="87"/>
        <v>14</v>
      </c>
      <c r="AC215" s="409">
        <v>790</v>
      </c>
      <c r="AD215" s="409">
        <v>825</v>
      </c>
      <c r="AE215" s="410">
        <v>1615</v>
      </c>
      <c r="AF215" s="371">
        <f t="shared" si="85"/>
        <v>0</v>
      </c>
      <c r="AG215" s="372">
        <f t="shared" si="79"/>
        <v>0</v>
      </c>
      <c r="AH215" s="372">
        <f t="shared" si="80"/>
        <v>0</v>
      </c>
      <c r="AK215" s="185">
        <f t="shared" si="88"/>
        <v>1</v>
      </c>
      <c r="AL215" s="185">
        <f t="shared" si="89"/>
        <v>1</v>
      </c>
      <c r="AT215" s="97"/>
      <c r="AU215" s="97"/>
      <c r="AV215" s="97"/>
      <c r="AW215" s="97"/>
      <c r="AX215" s="97"/>
      <c r="AY215" s="97"/>
      <c r="AZ215" s="97"/>
      <c r="BA215" s="101"/>
      <c r="BD215" s="423">
        <f t="shared" si="71"/>
        <v>11</v>
      </c>
      <c r="BE215" s="423">
        <f t="shared" si="72"/>
        <v>3</v>
      </c>
      <c r="BF215" s="423">
        <f t="shared" si="73"/>
        <v>14</v>
      </c>
      <c r="BH215" s="97"/>
      <c r="BI215" s="97"/>
    </row>
    <row r="216" spans="2:61" ht="15" customHeight="1">
      <c r="B216" s="1201"/>
      <c r="C216" s="128">
        <v>13</v>
      </c>
      <c r="D216" s="129">
        <v>671</v>
      </c>
      <c r="E216" s="130">
        <v>697</v>
      </c>
      <c r="F216" s="131">
        <v>1368</v>
      </c>
      <c r="G216" s="129"/>
      <c r="H216" s="130"/>
      <c r="I216" s="132">
        <f t="shared" si="81"/>
        <v>0</v>
      </c>
      <c r="J216" s="129">
        <v>14</v>
      </c>
      <c r="K216" s="130">
        <v>15</v>
      </c>
      <c r="L216" s="132">
        <f t="shared" si="90"/>
        <v>29</v>
      </c>
      <c r="M216" s="129"/>
      <c r="N216" s="130"/>
      <c r="O216" s="132">
        <f t="shared" si="82"/>
        <v>0</v>
      </c>
      <c r="P216" s="187">
        <v>7</v>
      </c>
      <c r="Q216" s="188">
        <v>12</v>
      </c>
      <c r="R216" s="132">
        <f t="shared" si="83"/>
        <v>19</v>
      </c>
      <c r="S216" s="187"/>
      <c r="T216" s="188">
        <v>1</v>
      </c>
      <c r="U216" s="132">
        <f t="shared" si="84"/>
        <v>1</v>
      </c>
      <c r="V216" s="54">
        <v>0</v>
      </c>
      <c r="W216" s="55">
        <v>-2</v>
      </c>
      <c r="X216" s="132">
        <v>2</v>
      </c>
      <c r="Y216" s="129">
        <f t="shared" si="91"/>
        <v>678</v>
      </c>
      <c r="Z216" s="130">
        <f t="shared" si="92"/>
        <v>699</v>
      </c>
      <c r="AA216" s="131">
        <f t="shared" si="93"/>
        <v>1377</v>
      </c>
      <c r="AB216" s="274">
        <f t="shared" si="87"/>
        <v>9</v>
      </c>
      <c r="AC216" s="409">
        <v>678</v>
      </c>
      <c r="AD216" s="409">
        <v>699</v>
      </c>
      <c r="AE216" s="410">
        <v>1377</v>
      </c>
      <c r="AF216" s="371">
        <f t="shared" si="85"/>
        <v>0</v>
      </c>
      <c r="AG216" s="372">
        <f t="shared" si="79"/>
        <v>0</v>
      </c>
      <c r="AH216" s="372">
        <f t="shared" si="80"/>
        <v>0</v>
      </c>
      <c r="AJ216" s="184">
        <v>5</v>
      </c>
      <c r="AK216" s="185">
        <f t="shared" si="88"/>
        <v>1</v>
      </c>
      <c r="AL216" s="185">
        <f t="shared" si="89"/>
        <v>1</v>
      </c>
      <c r="BD216" s="423">
        <f t="shared" si="71"/>
        <v>7</v>
      </c>
      <c r="BE216" s="423">
        <f t="shared" si="72"/>
        <v>2</v>
      </c>
      <c r="BF216" s="423">
        <f t="shared" si="73"/>
        <v>9</v>
      </c>
      <c r="BH216" s="97"/>
      <c r="BI216" s="97"/>
    </row>
    <row r="217" spans="2:61" ht="15" customHeight="1">
      <c r="B217" s="1201"/>
      <c r="C217" s="128">
        <v>14</v>
      </c>
      <c r="D217" s="129">
        <v>557</v>
      </c>
      <c r="E217" s="130">
        <v>585</v>
      </c>
      <c r="F217" s="131">
        <v>1142</v>
      </c>
      <c r="G217" s="129"/>
      <c r="H217" s="130"/>
      <c r="I217" s="132">
        <f t="shared" si="81"/>
        <v>0</v>
      </c>
      <c r="J217" s="129">
        <v>9</v>
      </c>
      <c r="K217" s="130">
        <v>6</v>
      </c>
      <c r="L217" s="132">
        <f t="shared" si="90"/>
        <v>15</v>
      </c>
      <c r="M217" s="129"/>
      <c r="N217" s="130"/>
      <c r="O217" s="132">
        <f t="shared" si="82"/>
        <v>0</v>
      </c>
      <c r="P217" s="187">
        <v>3</v>
      </c>
      <c r="Q217" s="188">
        <v>5</v>
      </c>
      <c r="R217" s="132">
        <f t="shared" si="83"/>
        <v>8</v>
      </c>
      <c r="S217" s="187">
        <v>1</v>
      </c>
      <c r="T217" s="188"/>
      <c r="U217" s="132">
        <f t="shared" si="84"/>
        <v>1</v>
      </c>
      <c r="V217" s="54">
        <v>0</v>
      </c>
      <c r="W217" s="55">
        <v>0</v>
      </c>
      <c r="X217" s="132">
        <v>-3</v>
      </c>
      <c r="Y217" s="129">
        <f t="shared" si="91"/>
        <v>564</v>
      </c>
      <c r="Z217" s="130">
        <f t="shared" si="92"/>
        <v>586</v>
      </c>
      <c r="AA217" s="131">
        <f t="shared" si="93"/>
        <v>1150</v>
      </c>
      <c r="AB217" s="274">
        <f t="shared" si="87"/>
        <v>8</v>
      </c>
      <c r="AC217" s="409">
        <v>564</v>
      </c>
      <c r="AD217" s="409">
        <v>586</v>
      </c>
      <c r="AE217" s="410">
        <v>1150</v>
      </c>
      <c r="AF217" s="371">
        <f t="shared" si="85"/>
        <v>0</v>
      </c>
      <c r="AG217" s="372">
        <f t="shared" si="79"/>
        <v>0</v>
      </c>
      <c r="AH217" s="372">
        <f t="shared" si="80"/>
        <v>0</v>
      </c>
      <c r="AJ217" s="184">
        <v>3</v>
      </c>
      <c r="AK217" s="185">
        <f t="shared" si="88"/>
        <v>1</v>
      </c>
      <c r="AL217" s="185">
        <f t="shared" si="89"/>
        <v>1</v>
      </c>
      <c r="BD217" s="423">
        <f t="shared" si="71"/>
        <v>7</v>
      </c>
      <c r="BE217" s="423">
        <f t="shared" si="72"/>
        <v>1</v>
      </c>
      <c r="BF217" s="423">
        <f t="shared" si="73"/>
        <v>8</v>
      </c>
      <c r="BH217" s="97"/>
      <c r="BI217" s="97"/>
    </row>
    <row r="218" spans="2:61" ht="15" customHeight="1">
      <c r="B218" s="1201"/>
      <c r="C218" s="128">
        <v>15</v>
      </c>
      <c r="D218" s="129">
        <v>1248</v>
      </c>
      <c r="E218" s="130">
        <v>1249</v>
      </c>
      <c r="F218" s="131">
        <v>2497</v>
      </c>
      <c r="G218" s="129"/>
      <c r="H218" s="130"/>
      <c r="I218" s="132">
        <f t="shared" si="81"/>
        <v>0</v>
      </c>
      <c r="J218" s="129">
        <v>14</v>
      </c>
      <c r="K218" s="130">
        <v>15</v>
      </c>
      <c r="L218" s="132">
        <f t="shared" si="90"/>
        <v>29</v>
      </c>
      <c r="M218" s="129"/>
      <c r="N218" s="130"/>
      <c r="O218" s="132">
        <f t="shared" si="82"/>
        <v>0</v>
      </c>
      <c r="P218" s="187">
        <v>10</v>
      </c>
      <c r="Q218" s="188">
        <v>6</v>
      </c>
      <c r="R218" s="132">
        <f t="shared" si="83"/>
        <v>16</v>
      </c>
      <c r="S218" s="187"/>
      <c r="T218" s="188"/>
      <c r="U218" s="132">
        <f t="shared" si="84"/>
        <v>0</v>
      </c>
      <c r="V218" s="54">
        <v>4</v>
      </c>
      <c r="W218" s="55">
        <v>4</v>
      </c>
      <c r="X218" s="132">
        <v>3</v>
      </c>
      <c r="Y218" s="129">
        <f t="shared" si="91"/>
        <v>1256</v>
      </c>
      <c r="Z218" s="130">
        <f t="shared" si="92"/>
        <v>1262</v>
      </c>
      <c r="AA218" s="131">
        <f t="shared" si="93"/>
        <v>2518</v>
      </c>
      <c r="AB218" s="274">
        <f t="shared" si="87"/>
        <v>21</v>
      </c>
      <c r="AC218" s="409">
        <v>1256</v>
      </c>
      <c r="AD218" s="409">
        <v>1262</v>
      </c>
      <c r="AE218" s="410">
        <v>2518</v>
      </c>
      <c r="AF218" s="371">
        <f t="shared" si="85"/>
        <v>0</v>
      </c>
      <c r="AG218" s="372">
        <f t="shared" si="79"/>
        <v>0</v>
      </c>
      <c r="AH218" s="372">
        <f t="shared" si="80"/>
        <v>0</v>
      </c>
      <c r="AJ218" s="184">
        <v>5</v>
      </c>
      <c r="AK218" s="185">
        <f t="shared" si="88"/>
        <v>1</v>
      </c>
      <c r="AL218" s="185">
        <f t="shared" si="89"/>
        <v>1</v>
      </c>
      <c r="BD218" s="423">
        <f t="shared" si="71"/>
        <v>8</v>
      </c>
      <c r="BE218" s="423">
        <f t="shared" si="72"/>
        <v>13</v>
      </c>
      <c r="BF218" s="423">
        <f t="shared" si="73"/>
        <v>21</v>
      </c>
      <c r="BH218" s="97"/>
      <c r="BI218" s="97"/>
    </row>
    <row r="219" spans="2:61" ht="15" customHeight="1">
      <c r="B219" s="1201"/>
      <c r="C219" s="128">
        <v>16</v>
      </c>
      <c r="D219" s="129">
        <v>143</v>
      </c>
      <c r="E219" s="130">
        <v>164</v>
      </c>
      <c r="F219" s="131">
        <v>307</v>
      </c>
      <c r="G219" s="129"/>
      <c r="H219" s="130"/>
      <c r="I219" s="132">
        <f t="shared" si="81"/>
        <v>0</v>
      </c>
      <c r="J219" s="129">
        <v>2</v>
      </c>
      <c r="K219" s="130">
        <v>2</v>
      </c>
      <c r="L219" s="132">
        <f t="shared" si="90"/>
        <v>4</v>
      </c>
      <c r="M219" s="129"/>
      <c r="N219" s="130"/>
      <c r="O219" s="132">
        <f t="shared" si="82"/>
        <v>0</v>
      </c>
      <c r="P219" s="187">
        <v>3</v>
      </c>
      <c r="Q219" s="188">
        <v>1</v>
      </c>
      <c r="R219" s="132">
        <f t="shared" si="83"/>
        <v>4</v>
      </c>
      <c r="S219" s="187"/>
      <c r="T219" s="188"/>
      <c r="U219" s="132">
        <f t="shared" si="84"/>
        <v>0</v>
      </c>
      <c r="V219" s="54">
        <v>0</v>
      </c>
      <c r="W219" s="55">
        <v>0</v>
      </c>
      <c r="X219" s="132">
        <v>0</v>
      </c>
      <c r="Y219" s="129">
        <f t="shared" si="91"/>
        <v>142</v>
      </c>
      <c r="Z219" s="130">
        <f t="shared" si="92"/>
        <v>165</v>
      </c>
      <c r="AA219" s="131">
        <f t="shared" si="93"/>
        <v>307</v>
      </c>
      <c r="AB219" s="274">
        <f t="shared" si="87"/>
        <v>0</v>
      </c>
      <c r="AC219" s="409">
        <v>142</v>
      </c>
      <c r="AD219" s="409">
        <v>165</v>
      </c>
      <c r="AE219" s="410">
        <v>307</v>
      </c>
      <c r="AF219" s="371">
        <f t="shared" si="85"/>
        <v>0</v>
      </c>
      <c r="AG219" s="372">
        <f t="shared" si="79"/>
        <v>0</v>
      </c>
      <c r="AH219" s="372">
        <f t="shared" si="80"/>
        <v>0</v>
      </c>
      <c r="AK219" s="185">
        <f t="shared" si="88"/>
        <v>1</v>
      </c>
      <c r="AL219" s="185">
        <f t="shared" si="89"/>
        <v>1</v>
      </c>
      <c r="BD219" s="423">
        <f t="shared" si="71"/>
        <v>-1</v>
      </c>
      <c r="BE219" s="423">
        <f t="shared" si="72"/>
        <v>1</v>
      </c>
      <c r="BF219" s="423">
        <f t="shared" si="73"/>
        <v>0</v>
      </c>
      <c r="BH219" s="97"/>
      <c r="BI219" s="97"/>
    </row>
    <row r="220" spans="2:61" ht="15" customHeight="1">
      <c r="B220" s="1201"/>
      <c r="C220" s="128">
        <v>17</v>
      </c>
      <c r="D220" s="129">
        <v>197</v>
      </c>
      <c r="E220" s="130">
        <v>195</v>
      </c>
      <c r="F220" s="131">
        <v>392</v>
      </c>
      <c r="G220" s="129"/>
      <c r="H220" s="130"/>
      <c r="I220" s="132">
        <f t="shared" si="81"/>
        <v>0</v>
      </c>
      <c r="J220" s="129">
        <v>3</v>
      </c>
      <c r="K220" s="130">
        <v>2</v>
      </c>
      <c r="L220" s="132">
        <f t="shared" si="90"/>
        <v>5</v>
      </c>
      <c r="M220" s="129"/>
      <c r="N220" s="130"/>
      <c r="O220" s="132">
        <f t="shared" si="82"/>
        <v>0</v>
      </c>
      <c r="P220" s="187">
        <v>4</v>
      </c>
      <c r="Q220" s="188">
        <v>1</v>
      </c>
      <c r="R220" s="132">
        <f t="shared" si="83"/>
        <v>5</v>
      </c>
      <c r="S220" s="187"/>
      <c r="T220" s="188"/>
      <c r="U220" s="132">
        <f t="shared" si="84"/>
        <v>0</v>
      </c>
      <c r="V220" s="54">
        <v>-2</v>
      </c>
      <c r="W220" s="55">
        <v>-2</v>
      </c>
      <c r="X220" s="132">
        <v>-1</v>
      </c>
      <c r="Y220" s="129">
        <f t="shared" si="91"/>
        <v>194</v>
      </c>
      <c r="Z220" s="130">
        <f t="shared" si="92"/>
        <v>194</v>
      </c>
      <c r="AA220" s="131">
        <f t="shared" si="93"/>
        <v>388</v>
      </c>
      <c r="AB220" s="274">
        <f t="shared" si="87"/>
        <v>-4</v>
      </c>
      <c r="AC220" s="409">
        <v>194</v>
      </c>
      <c r="AD220" s="409">
        <v>194</v>
      </c>
      <c r="AE220" s="410">
        <v>388</v>
      </c>
      <c r="AF220" s="371">
        <f t="shared" si="85"/>
        <v>0</v>
      </c>
      <c r="AG220" s="372">
        <f t="shared" si="79"/>
        <v>0</v>
      </c>
      <c r="AH220" s="372">
        <f t="shared" si="80"/>
        <v>0</v>
      </c>
      <c r="AJ220" s="184">
        <v>1</v>
      </c>
      <c r="AK220" s="185">
        <f t="shared" si="88"/>
        <v>1</v>
      </c>
      <c r="AL220" s="185">
        <f t="shared" si="89"/>
        <v>1</v>
      </c>
      <c r="BD220" s="423">
        <f t="shared" si="71"/>
        <v>-3</v>
      </c>
      <c r="BE220" s="423">
        <f t="shared" si="72"/>
        <v>-1</v>
      </c>
      <c r="BF220" s="423">
        <f t="shared" si="73"/>
        <v>-4</v>
      </c>
      <c r="BH220" s="97"/>
      <c r="BI220" s="97"/>
    </row>
    <row r="221" spans="2:61" ht="15" customHeight="1">
      <c r="B221" s="1201"/>
      <c r="C221" s="128">
        <v>18</v>
      </c>
      <c r="D221" s="129">
        <v>518</v>
      </c>
      <c r="E221" s="130">
        <v>533</v>
      </c>
      <c r="F221" s="131">
        <v>1051</v>
      </c>
      <c r="G221" s="129"/>
      <c r="H221" s="130"/>
      <c r="I221" s="132">
        <f t="shared" si="81"/>
        <v>0</v>
      </c>
      <c r="J221" s="129">
        <v>11</v>
      </c>
      <c r="K221" s="130">
        <v>11</v>
      </c>
      <c r="L221" s="132">
        <f t="shared" si="90"/>
        <v>22</v>
      </c>
      <c r="M221" s="129"/>
      <c r="N221" s="130"/>
      <c r="O221" s="132">
        <f t="shared" si="82"/>
        <v>0</v>
      </c>
      <c r="P221" s="187">
        <v>6</v>
      </c>
      <c r="Q221" s="188">
        <v>2</v>
      </c>
      <c r="R221" s="132">
        <f t="shared" si="83"/>
        <v>8</v>
      </c>
      <c r="S221" s="187"/>
      <c r="T221" s="188"/>
      <c r="U221" s="132">
        <f t="shared" si="84"/>
        <v>0</v>
      </c>
      <c r="V221" s="54">
        <v>-1</v>
      </c>
      <c r="W221" s="55">
        <v>0</v>
      </c>
      <c r="X221" s="132">
        <v>0</v>
      </c>
      <c r="Y221" s="129">
        <f t="shared" si="91"/>
        <v>522</v>
      </c>
      <c r="Z221" s="130">
        <f t="shared" si="92"/>
        <v>542</v>
      </c>
      <c r="AA221" s="131">
        <f t="shared" si="93"/>
        <v>1064</v>
      </c>
      <c r="AB221" s="274">
        <f t="shared" si="87"/>
        <v>13</v>
      </c>
      <c r="AC221" s="409">
        <v>522</v>
      </c>
      <c r="AD221" s="409">
        <v>542</v>
      </c>
      <c r="AE221" s="410">
        <v>1064</v>
      </c>
      <c r="AF221" s="371">
        <f t="shared" si="85"/>
        <v>0</v>
      </c>
      <c r="AG221" s="372">
        <f t="shared" si="79"/>
        <v>0</v>
      </c>
      <c r="AH221" s="372">
        <f t="shared" si="80"/>
        <v>0</v>
      </c>
      <c r="AJ221" s="184">
        <v>2</v>
      </c>
      <c r="AK221" s="185">
        <f t="shared" si="88"/>
        <v>1</v>
      </c>
      <c r="AL221" s="185">
        <f t="shared" si="89"/>
        <v>1</v>
      </c>
      <c r="AT221" s="97"/>
      <c r="AU221" s="97"/>
      <c r="AV221" s="97"/>
      <c r="AW221" s="97"/>
      <c r="AX221" s="97"/>
      <c r="AY221" s="97"/>
      <c r="AZ221" s="97"/>
      <c r="BA221" s="101"/>
      <c r="BD221" s="423">
        <f aca="true" t="shared" si="94" ref="BD221:BD284">Y221-D221</f>
        <v>4</v>
      </c>
      <c r="BE221" s="423">
        <f aca="true" t="shared" si="95" ref="BE221:BE284">Z221-E221</f>
        <v>9</v>
      </c>
      <c r="BF221" s="423">
        <f aca="true" t="shared" si="96" ref="BF221:BF284">AA221-F221</f>
        <v>13</v>
      </c>
      <c r="BH221" s="97"/>
      <c r="BI221" s="97"/>
    </row>
    <row r="222" spans="1:58" s="97" customFormat="1" ht="15" customHeight="1">
      <c r="A222" s="96"/>
      <c r="B222" s="1201"/>
      <c r="C222" s="128">
        <v>19</v>
      </c>
      <c r="D222" s="129">
        <v>521</v>
      </c>
      <c r="E222" s="130">
        <v>538</v>
      </c>
      <c r="F222" s="131">
        <v>1059</v>
      </c>
      <c r="G222" s="129"/>
      <c r="H222" s="130"/>
      <c r="I222" s="132">
        <f t="shared" si="81"/>
        <v>0</v>
      </c>
      <c r="J222" s="129">
        <v>10</v>
      </c>
      <c r="K222" s="130">
        <v>8</v>
      </c>
      <c r="L222" s="132">
        <f t="shared" si="90"/>
        <v>18</v>
      </c>
      <c r="M222" s="129"/>
      <c r="N222" s="130"/>
      <c r="O222" s="132">
        <f t="shared" si="82"/>
        <v>0</v>
      </c>
      <c r="P222" s="187">
        <v>9</v>
      </c>
      <c r="Q222" s="188">
        <v>3</v>
      </c>
      <c r="R222" s="132">
        <f t="shared" si="83"/>
        <v>12</v>
      </c>
      <c r="S222" s="187">
        <v>1</v>
      </c>
      <c r="T222" s="188">
        <v>1</v>
      </c>
      <c r="U222" s="132">
        <f t="shared" si="84"/>
        <v>2</v>
      </c>
      <c r="V222" s="54">
        <v>0</v>
      </c>
      <c r="W222" s="55">
        <v>0</v>
      </c>
      <c r="X222" s="132">
        <v>-2</v>
      </c>
      <c r="Y222" s="129">
        <f t="shared" si="91"/>
        <v>523</v>
      </c>
      <c r="Z222" s="130">
        <f t="shared" si="92"/>
        <v>544</v>
      </c>
      <c r="AA222" s="131">
        <f t="shared" si="93"/>
        <v>1067</v>
      </c>
      <c r="AB222" s="274">
        <f t="shared" si="87"/>
        <v>8</v>
      </c>
      <c r="AC222" s="409">
        <v>523</v>
      </c>
      <c r="AD222" s="409">
        <v>544</v>
      </c>
      <c r="AE222" s="410">
        <v>1067</v>
      </c>
      <c r="AF222" s="371">
        <f t="shared" si="85"/>
        <v>0</v>
      </c>
      <c r="AG222" s="372">
        <f t="shared" si="79"/>
        <v>0</v>
      </c>
      <c r="AH222" s="372">
        <f t="shared" si="80"/>
        <v>0</v>
      </c>
      <c r="AJ222" s="184">
        <v>3</v>
      </c>
      <c r="AK222" s="185">
        <f t="shared" si="88"/>
        <v>1</v>
      </c>
      <c r="AL222" s="185">
        <f t="shared" si="89"/>
        <v>1</v>
      </c>
      <c r="AM222" s="185"/>
      <c r="AN222" s="185"/>
      <c r="AO222" s="185"/>
      <c r="AP222" s="185"/>
      <c r="AQ222" s="247"/>
      <c r="AR222" s="183"/>
      <c r="AS222" s="183"/>
      <c r="AT222" s="183"/>
      <c r="AU222" s="183"/>
      <c r="AV222" s="183"/>
      <c r="AW222" s="183"/>
      <c r="AX222" s="183"/>
      <c r="AY222" s="183"/>
      <c r="AZ222" s="183"/>
      <c r="BA222" s="186"/>
      <c r="BD222" s="423">
        <f t="shared" si="94"/>
        <v>2</v>
      </c>
      <c r="BE222" s="423">
        <f t="shared" si="95"/>
        <v>6</v>
      </c>
      <c r="BF222" s="423">
        <f t="shared" si="96"/>
        <v>8</v>
      </c>
    </row>
    <row r="223" spans="1:61" ht="15" customHeight="1">
      <c r="A223" s="193"/>
      <c r="B223" s="1201"/>
      <c r="C223" s="150">
        <v>20</v>
      </c>
      <c r="D223" s="151">
        <v>518</v>
      </c>
      <c r="E223" s="152">
        <v>540</v>
      </c>
      <c r="F223" s="153">
        <v>1058</v>
      </c>
      <c r="G223" s="151"/>
      <c r="H223" s="152"/>
      <c r="I223" s="154">
        <f t="shared" si="81"/>
        <v>0</v>
      </c>
      <c r="J223" s="151">
        <v>8</v>
      </c>
      <c r="K223" s="152">
        <v>9</v>
      </c>
      <c r="L223" s="132">
        <f t="shared" si="90"/>
        <v>17</v>
      </c>
      <c r="M223" s="151"/>
      <c r="N223" s="152"/>
      <c r="O223" s="154">
        <f t="shared" si="82"/>
        <v>0</v>
      </c>
      <c r="P223" s="189">
        <v>6</v>
      </c>
      <c r="Q223" s="190">
        <v>6</v>
      </c>
      <c r="R223" s="154">
        <f t="shared" si="83"/>
        <v>12</v>
      </c>
      <c r="S223" s="189"/>
      <c r="T223" s="190"/>
      <c r="U223" s="154">
        <f t="shared" si="84"/>
        <v>0</v>
      </c>
      <c r="V223" s="56">
        <v>3</v>
      </c>
      <c r="W223" s="57">
        <v>0</v>
      </c>
      <c r="X223" s="154">
        <v>4</v>
      </c>
      <c r="Y223" s="151">
        <f t="shared" si="91"/>
        <v>523</v>
      </c>
      <c r="Z223" s="152">
        <f t="shared" si="92"/>
        <v>543</v>
      </c>
      <c r="AA223" s="153">
        <f t="shared" si="93"/>
        <v>1066</v>
      </c>
      <c r="AB223" s="275">
        <f t="shared" si="87"/>
        <v>8</v>
      </c>
      <c r="AC223" s="411">
        <v>523</v>
      </c>
      <c r="AD223" s="411">
        <v>543</v>
      </c>
      <c r="AE223" s="412">
        <v>1066</v>
      </c>
      <c r="AF223" s="373">
        <f t="shared" si="85"/>
        <v>0</v>
      </c>
      <c r="AG223" s="374">
        <f t="shared" si="79"/>
        <v>0</v>
      </c>
      <c r="AH223" s="374">
        <f t="shared" si="80"/>
        <v>0</v>
      </c>
      <c r="AJ223" s="184">
        <v>4</v>
      </c>
      <c r="AK223" s="185">
        <f t="shared" si="88"/>
        <v>1</v>
      </c>
      <c r="AL223" s="185">
        <f t="shared" si="89"/>
        <v>1</v>
      </c>
      <c r="BD223" s="423">
        <f t="shared" si="94"/>
        <v>5</v>
      </c>
      <c r="BE223" s="423">
        <f t="shared" si="95"/>
        <v>3</v>
      </c>
      <c r="BF223" s="423">
        <f t="shared" si="96"/>
        <v>8</v>
      </c>
      <c r="BH223" s="97"/>
      <c r="BI223" s="97"/>
    </row>
    <row r="224" spans="1:61" ht="15" customHeight="1">
      <c r="A224" s="193"/>
      <c r="B224" s="1201"/>
      <c r="C224" s="161">
        <v>21</v>
      </c>
      <c r="D224" s="162">
        <v>767</v>
      </c>
      <c r="E224" s="163">
        <v>843</v>
      </c>
      <c r="F224" s="164">
        <v>1610</v>
      </c>
      <c r="G224" s="162"/>
      <c r="H224" s="163"/>
      <c r="I224" s="165">
        <f t="shared" si="81"/>
        <v>0</v>
      </c>
      <c r="J224" s="162">
        <v>10</v>
      </c>
      <c r="K224" s="163">
        <v>7</v>
      </c>
      <c r="L224" s="132">
        <f t="shared" si="90"/>
        <v>17</v>
      </c>
      <c r="M224" s="162"/>
      <c r="N224" s="163"/>
      <c r="O224" s="165">
        <f t="shared" si="82"/>
        <v>0</v>
      </c>
      <c r="P224" s="191">
        <v>12</v>
      </c>
      <c r="Q224" s="192">
        <v>9</v>
      </c>
      <c r="R224" s="165">
        <f t="shared" si="83"/>
        <v>21</v>
      </c>
      <c r="S224" s="191"/>
      <c r="T224" s="192"/>
      <c r="U224" s="165">
        <f t="shared" si="84"/>
        <v>0</v>
      </c>
      <c r="V224" s="58">
        <v>-2</v>
      </c>
      <c r="W224" s="59">
        <v>-3</v>
      </c>
      <c r="X224" s="165">
        <v>-6</v>
      </c>
      <c r="Y224" s="162">
        <f t="shared" si="91"/>
        <v>763</v>
      </c>
      <c r="Z224" s="163">
        <f t="shared" si="92"/>
        <v>838</v>
      </c>
      <c r="AA224" s="164">
        <f t="shared" si="93"/>
        <v>1601</v>
      </c>
      <c r="AB224" s="276">
        <f t="shared" si="87"/>
        <v>-9</v>
      </c>
      <c r="AC224" s="413">
        <v>763</v>
      </c>
      <c r="AD224" s="413">
        <v>838</v>
      </c>
      <c r="AE224" s="414">
        <v>1601</v>
      </c>
      <c r="AF224" s="375">
        <f t="shared" si="85"/>
        <v>0</v>
      </c>
      <c r="AG224" s="376">
        <f t="shared" si="79"/>
        <v>0</v>
      </c>
      <c r="AH224" s="376">
        <f t="shared" si="80"/>
        <v>0</v>
      </c>
      <c r="AJ224" s="184">
        <v>3</v>
      </c>
      <c r="AK224" s="185">
        <f t="shared" si="88"/>
        <v>1</v>
      </c>
      <c r="AL224" s="185">
        <f t="shared" si="89"/>
        <v>1</v>
      </c>
      <c r="AQ224" s="243"/>
      <c r="AR224" s="97"/>
      <c r="AS224" s="97"/>
      <c r="BD224" s="423">
        <f t="shared" si="94"/>
        <v>-4</v>
      </c>
      <c r="BE224" s="423">
        <f t="shared" si="95"/>
        <v>-5</v>
      </c>
      <c r="BF224" s="423">
        <f t="shared" si="96"/>
        <v>-9</v>
      </c>
      <c r="BH224" s="97"/>
      <c r="BI224" s="97"/>
    </row>
    <row r="225" spans="1:61" ht="15" customHeight="1">
      <c r="A225" s="193"/>
      <c r="B225" s="1201"/>
      <c r="C225" s="128">
        <v>22</v>
      </c>
      <c r="D225" s="129">
        <v>433</v>
      </c>
      <c r="E225" s="130">
        <v>446</v>
      </c>
      <c r="F225" s="131">
        <v>879</v>
      </c>
      <c r="G225" s="129"/>
      <c r="H225" s="130"/>
      <c r="I225" s="132">
        <f t="shared" si="81"/>
        <v>0</v>
      </c>
      <c r="J225" s="129">
        <v>3</v>
      </c>
      <c r="K225" s="130">
        <v>7</v>
      </c>
      <c r="L225" s="132">
        <f t="shared" si="90"/>
        <v>10</v>
      </c>
      <c r="M225" s="129"/>
      <c r="N225" s="130"/>
      <c r="O225" s="132">
        <f t="shared" si="82"/>
        <v>0</v>
      </c>
      <c r="P225" s="187">
        <v>6</v>
      </c>
      <c r="Q225" s="188">
        <v>3</v>
      </c>
      <c r="R225" s="132">
        <f t="shared" si="83"/>
        <v>9</v>
      </c>
      <c r="S225" s="187"/>
      <c r="T225" s="188">
        <v>1</v>
      </c>
      <c r="U225" s="132">
        <f t="shared" si="84"/>
        <v>1</v>
      </c>
      <c r="V225" s="54">
        <v>3</v>
      </c>
      <c r="W225" s="55">
        <v>1</v>
      </c>
      <c r="X225" s="132">
        <v>2</v>
      </c>
      <c r="Y225" s="129">
        <f t="shared" si="91"/>
        <v>433</v>
      </c>
      <c r="Z225" s="130">
        <f t="shared" si="92"/>
        <v>452</v>
      </c>
      <c r="AA225" s="131">
        <f t="shared" si="93"/>
        <v>885</v>
      </c>
      <c r="AB225" s="274">
        <f t="shared" si="87"/>
        <v>6</v>
      </c>
      <c r="AC225" s="409">
        <v>433</v>
      </c>
      <c r="AD225" s="409">
        <v>452</v>
      </c>
      <c r="AE225" s="410">
        <v>885</v>
      </c>
      <c r="AF225" s="371">
        <f t="shared" si="85"/>
        <v>0</v>
      </c>
      <c r="AG225" s="372">
        <f t="shared" si="79"/>
        <v>0</v>
      </c>
      <c r="AH225" s="372">
        <f t="shared" si="80"/>
        <v>0</v>
      </c>
      <c r="AJ225" s="184">
        <v>1</v>
      </c>
      <c r="AK225" s="185">
        <f t="shared" si="88"/>
        <v>1</v>
      </c>
      <c r="AL225" s="185">
        <f t="shared" si="89"/>
        <v>1</v>
      </c>
      <c r="BD225" s="423">
        <f t="shared" si="94"/>
        <v>0</v>
      </c>
      <c r="BE225" s="423">
        <f t="shared" si="95"/>
        <v>6</v>
      </c>
      <c r="BF225" s="423">
        <f t="shared" si="96"/>
        <v>6</v>
      </c>
      <c r="BH225" s="97"/>
      <c r="BI225" s="97"/>
    </row>
    <row r="226" spans="1:61" ht="15" customHeight="1">
      <c r="A226" s="193"/>
      <c r="B226" s="1201"/>
      <c r="C226" s="128">
        <v>23</v>
      </c>
      <c r="D226" s="129">
        <v>1734</v>
      </c>
      <c r="E226" s="130">
        <v>1750</v>
      </c>
      <c r="F226" s="131">
        <v>3484</v>
      </c>
      <c r="G226" s="129"/>
      <c r="H226" s="130"/>
      <c r="I226" s="132">
        <f t="shared" si="81"/>
        <v>0</v>
      </c>
      <c r="J226" s="129">
        <v>39</v>
      </c>
      <c r="K226" s="130">
        <v>31</v>
      </c>
      <c r="L226" s="132">
        <f t="shared" si="90"/>
        <v>70</v>
      </c>
      <c r="M226" s="129"/>
      <c r="N226" s="130"/>
      <c r="O226" s="132">
        <f t="shared" si="82"/>
        <v>0</v>
      </c>
      <c r="P226" s="187">
        <v>18</v>
      </c>
      <c r="Q226" s="188">
        <v>21</v>
      </c>
      <c r="R226" s="132">
        <f t="shared" si="83"/>
        <v>39</v>
      </c>
      <c r="S226" s="187"/>
      <c r="T226" s="188"/>
      <c r="U226" s="132">
        <f t="shared" si="84"/>
        <v>0</v>
      </c>
      <c r="V226" s="54">
        <v>-1</v>
      </c>
      <c r="W226" s="55">
        <v>-2</v>
      </c>
      <c r="X226" s="132">
        <v>3</v>
      </c>
      <c r="Y226" s="129">
        <f t="shared" si="91"/>
        <v>1754</v>
      </c>
      <c r="Z226" s="130">
        <f t="shared" si="92"/>
        <v>1758</v>
      </c>
      <c r="AA226" s="131">
        <f t="shared" si="93"/>
        <v>3512</v>
      </c>
      <c r="AB226" s="274">
        <f t="shared" si="87"/>
        <v>28</v>
      </c>
      <c r="AC226" s="409">
        <v>1754</v>
      </c>
      <c r="AD226" s="409">
        <v>1758</v>
      </c>
      <c r="AE226" s="410">
        <v>3512</v>
      </c>
      <c r="AF226" s="371">
        <f t="shared" si="85"/>
        <v>0</v>
      </c>
      <c r="AG226" s="372">
        <f t="shared" si="79"/>
        <v>0</v>
      </c>
      <c r="AH226" s="372">
        <f t="shared" si="80"/>
        <v>0</v>
      </c>
      <c r="AJ226" s="184">
        <v>13</v>
      </c>
      <c r="AK226" s="185">
        <f t="shared" si="88"/>
        <v>1</v>
      </c>
      <c r="AL226" s="185">
        <f t="shared" si="89"/>
        <v>1</v>
      </c>
      <c r="BD226" s="423">
        <f t="shared" si="94"/>
        <v>20</v>
      </c>
      <c r="BE226" s="423">
        <f t="shared" si="95"/>
        <v>8</v>
      </c>
      <c r="BF226" s="423">
        <f t="shared" si="96"/>
        <v>28</v>
      </c>
      <c r="BH226" s="97"/>
      <c r="BI226" s="97"/>
    </row>
    <row r="227" spans="1:61" ht="15" customHeight="1">
      <c r="A227" s="193"/>
      <c r="B227" s="1201"/>
      <c r="C227" s="128">
        <v>24</v>
      </c>
      <c r="D227" s="129">
        <v>423</v>
      </c>
      <c r="E227" s="130">
        <v>443</v>
      </c>
      <c r="F227" s="131">
        <v>866</v>
      </c>
      <c r="G227" s="129"/>
      <c r="H227" s="130"/>
      <c r="I227" s="132">
        <f t="shared" si="81"/>
        <v>0</v>
      </c>
      <c r="J227" s="129">
        <v>5</v>
      </c>
      <c r="K227" s="130">
        <v>3</v>
      </c>
      <c r="L227" s="132">
        <f t="shared" si="90"/>
        <v>8</v>
      </c>
      <c r="M227" s="129"/>
      <c r="N227" s="130"/>
      <c r="O227" s="132">
        <f t="shared" si="82"/>
        <v>0</v>
      </c>
      <c r="P227" s="187">
        <v>2</v>
      </c>
      <c r="Q227" s="188">
        <v>2</v>
      </c>
      <c r="R227" s="132">
        <f t="shared" si="83"/>
        <v>4</v>
      </c>
      <c r="S227" s="187"/>
      <c r="T227" s="188"/>
      <c r="U227" s="132">
        <f t="shared" si="84"/>
        <v>0</v>
      </c>
      <c r="V227" s="54">
        <v>0</v>
      </c>
      <c r="W227" s="55">
        <v>-1</v>
      </c>
      <c r="X227" s="132">
        <v>-2</v>
      </c>
      <c r="Y227" s="129">
        <f t="shared" si="91"/>
        <v>426</v>
      </c>
      <c r="Z227" s="130">
        <f t="shared" si="92"/>
        <v>443</v>
      </c>
      <c r="AA227" s="131">
        <f t="shared" si="93"/>
        <v>869</v>
      </c>
      <c r="AB227" s="274">
        <f t="shared" si="87"/>
        <v>3</v>
      </c>
      <c r="AC227" s="409">
        <v>426</v>
      </c>
      <c r="AD227" s="409">
        <v>443</v>
      </c>
      <c r="AE227" s="410">
        <v>869</v>
      </c>
      <c r="AF227" s="371">
        <f t="shared" si="85"/>
        <v>0</v>
      </c>
      <c r="AG227" s="372">
        <f t="shared" si="79"/>
        <v>0</v>
      </c>
      <c r="AH227" s="372">
        <f t="shared" si="80"/>
        <v>0</v>
      </c>
      <c r="AJ227" s="184">
        <v>2</v>
      </c>
      <c r="AK227" s="185">
        <f t="shared" si="88"/>
        <v>1</v>
      </c>
      <c r="AL227" s="185">
        <f t="shared" si="89"/>
        <v>1</v>
      </c>
      <c r="BD227" s="423">
        <f t="shared" si="94"/>
        <v>3</v>
      </c>
      <c r="BE227" s="423">
        <f t="shared" si="95"/>
        <v>0</v>
      </c>
      <c r="BF227" s="423">
        <f t="shared" si="96"/>
        <v>3</v>
      </c>
      <c r="BH227" s="97"/>
      <c r="BI227" s="97"/>
    </row>
    <row r="228" spans="1:58" s="97" customFormat="1" ht="15" customHeight="1">
      <c r="A228" s="193"/>
      <c r="B228" s="1201"/>
      <c r="C228" s="128">
        <v>25</v>
      </c>
      <c r="D228" s="129">
        <v>187</v>
      </c>
      <c r="E228" s="130">
        <v>210</v>
      </c>
      <c r="F228" s="131">
        <v>397</v>
      </c>
      <c r="G228" s="129"/>
      <c r="H228" s="130"/>
      <c r="I228" s="132">
        <f t="shared" si="81"/>
        <v>0</v>
      </c>
      <c r="J228" s="129">
        <v>3</v>
      </c>
      <c r="K228" s="130">
        <v>2</v>
      </c>
      <c r="L228" s="132">
        <f t="shared" si="90"/>
        <v>5</v>
      </c>
      <c r="M228" s="129"/>
      <c r="N228" s="130"/>
      <c r="O228" s="132">
        <f t="shared" si="82"/>
        <v>0</v>
      </c>
      <c r="P228" s="187">
        <v>2</v>
      </c>
      <c r="Q228" s="188">
        <v>0</v>
      </c>
      <c r="R228" s="132">
        <f t="shared" si="83"/>
        <v>2</v>
      </c>
      <c r="S228" s="187"/>
      <c r="T228" s="188"/>
      <c r="U228" s="132">
        <f t="shared" si="84"/>
        <v>0</v>
      </c>
      <c r="V228" s="54">
        <v>0</v>
      </c>
      <c r="W228" s="55">
        <v>0</v>
      </c>
      <c r="X228" s="132">
        <v>-2</v>
      </c>
      <c r="Y228" s="129">
        <f t="shared" si="91"/>
        <v>188</v>
      </c>
      <c r="Z228" s="130">
        <f t="shared" si="92"/>
        <v>212</v>
      </c>
      <c r="AA228" s="131">
        <f t="shared" si="93"/>
        <v>400</v>
      </c>
      <c r="AB228" s="274">
        <f t="shared" si="87"/>
        <v>3</v>
      </c>
      <c r="AC228" s="409">
        <v>188</v>
      </c>
      <c r="AD228" s="409">
        <v>212</v>
      </c>
      <c r="AE228" s="410">
        <v>400</v>
      </c>
      <c r="AF228" s="371">
        <f t="shared" si="85"/>
        <v>0</v>
      </c>
      <c r="AG228" s="372">
        <f t="shared" si="79"/>
        <v>0</v>
      </c>
      <c r="AH228" s="372">
        <f t="shared" si="80"/>
        <v>0</v>
      </c>
      <c r="AJ228" s="184">
        <v>5</v>
      </c>
      <c r="AK228" s="185">
        <f t="shared" si="88"/>
        <v>1</v>
      </c>
      <c r="AL228" s="185">
        <f t="shared" si="89"/>
        <v>1</v>
      </c>
      <c r="AM228" s="185"/>
      <c r="AN228" s="185"/>
      <c r="AO228" s="185"/>
      <c r="AP228" s="185"/>
      <c r="AQ228" s="247"/>
      <c r="AR228" s="183"/>
      <c r="AS228" s="183"/>
      <c r="AT228" s="183"/>
      <c r="AU228" s="183"/>
      <c r="AV228" s="183"/>
      <c r="AW228" s="183"/>
      <c r="AX228" s="183"/>
      <c r="AY228" s="183"/>
      <c r="AZ228" s="183"/>
      <c r="BA228" s="186"/>
      <c r="BD228" s="423">
        <f t="shared" si="94"/>
        <v>1</v>
      </c>
      <c r="BE228" s="423">
        <f t="shared" si="95"/>
        <v>2</v>
      </c>
      <c r="BF228" s="423">
        <f t="shared" si="96"/>
        <v>3</v>
      </c>
    </row>
    <row r="229" spans="2:61" ht="15" customHeight="1">
      <c r="B229" s="1201"/>
      <c r="C229" s="128">
        <v>26</v>
      </c>
      <c r="D229" s="129">
        <v>1271</v>
      </c>
      <c r="E229" s="130">
        <v>1308</v>
      </c>
      <c r="F229" s="131">
        <v>2579</v>
      </c>
      <c r="G229" s="129"/>
      <c r="H229" s="130"/>
      <c r="I229" s="132">
        <f t="shared" si="81"/>
        <v>0</v>
      </c>
      <c r="J229" s="129">
        <v>27</v>
      </c>
      <c r="K229" s="130">
        <v>28</v>
      </c>
      <c r="L229" s="132">
        <f t="shared" si="90"/>
        <v>55</v>
      </c>
      <c r="M229" s="129"/>
      <c r="N229" s="130"/>
      <c r="O229" s="132">
        <f t="shared" si="82"/>
        <v>0</v>
      </c>
      <c r="P229" s="187">
        <v>17</v>
      </c>
      <c r="Q229" s="188">
        <v>8</v>
      </c>
      <c r="R229" s="132">
        <f t="shared" si="83"/>
        <v>25</v>
      </c>
      <c r="S229" s="187"/>
      <c r="T229" s="188"/>
      <c r="U229" s="132">
        <f t="shared" si="84"/>
        <v>0</v>
      </c>
      <c r="V229" s="54">
        <v>-4</v>
      </c>
      <c r="W229" s="55">
        <v>-8</v>
      </c>
      <c r="X229" s="132">
        <v>1</v>
      </c>
      <c r="Y229" s="129">
        <f t="shared" si="91"/>
        <v>1277</v>
      </c>
      <c r="Z229" s="130">
        <f t="shared" si="92"/>
        <v>1320</v>
      </c>
      <c r="AA229" s="131">
        <f t="shared" si="93"/>
        <v>2597</v>
      </c>
      <c r="AB229" s="274">
        <f t="shared" si="87"/>
        <v>18</v>
      </c>
      <c r="AC229" s="409">
        <v>1277</v>
      </c>
      <c r="AD229" s="409">
        <v>1320</v>
      </c>
      <c r="AE229" s="410">
        <v>2597</v>
      </c>
      <c r="AF229" s="371">
        <f t="shared" si="85"/>
        <v>0</v>
      </c>
      <c r="AG229" s="372">
        <f t="shared" si="79"/>
        <v>0</v>
      </c>
      <c r="AH229" s="372">
        <f t="shared" si="80"/>
        <v>0</v>
      </c>
      <c r="AJ229" s="184">
        <v>8</v>
      </c>
      <c r="AK229" s="185">
        <f t="shared" si="88"/>
        <v>1</v>
      </c>
      <c r="AL229" s="185">
        <f t="shared" si="89"/>
        <v>1</v>
      </c>
      <c r="BD229" s="423">
        <f t="shared" si="94"/>
        <v>6</v>
      </c>
      <c r="BE229" s="423">
        <f t="shared" si="95"/>
        <v>12</v>
      </c>
      <c r="BF229" s="423">
        <f t="shared" si="96"/>
        <v>18</v>
      </c>
      <c r="BH229" s="97"/>
      <c r="BI229" s="97"/>
    </row>
    <row r="230" spans="2:61" ht="15" customHeight="1">
      <c r="B230" s="1201"/>
      <c r="C230" s="128">
        <v>27</v>
      </c>
      <c r="D230" s="129">
        <v>570</v>
      </c>
      <c r="E230" s="130">
        <v>646</v>
      </c>
      <c r="F230" s="131">
        <v>1216</v>
      </c>
      <c r="G230" s="129"/>
      <c r="H230" s="130"/>
      <c r="I230" s="132">
        <f t="shared" si="81"/>
        <v>0</v>
      </c>
      <c r="J230" s="129">
        <v>8</v>
      </c>
      <c r="K230" s="130">
        <v>7</v>
      </c>
      <c r="L230" s="132">
        <f t="shared" si="90"/>
        <v>15</v>
      </c>
      <c r="M230" s="129"/>
      <c r="N230" s="130"/>
      <c r="O230" s="132">
        <f t="shared" si="82"/>
        <v>0</v>
      </c>
      <c r="P230" s="187">
        <v>9</v>
      </c>
      <c r="Q230" s="188">
        <v>11</v>
      </c>
      <c r="R230" s="132">
        <f t="shared" si="83"/>
        <v>20</v>
      </c>
      <c r="S230" s="187"/>
      <c r="T230" s="188"/>
      <c r="U230" s="132">
        <f t="shared" si="84"/>
        <v>0</v>
      </c>
      <c r="V230" s="54">
        <v>1</v>
      </c>
      <c r="W230" s="55">
        <v>1</v>
      </c>
      <c r="X230" s="132">
        <v>4</v>
      </c>
      <c r="Y230" s="129">
        <f t="shared" si="91"/>
        <v>570</v>
      </c>
      <c r="Z230" s="130">
        <f t="shared" si="92"/>
        <v>643</v>
      </c>
      <c r="AA230" s="131">
        <f t="shared" si="93"/>
        <v>1213</v>
      </c>
      <c r="AB230" s="274">
        <f t="shared" si="87"/>
        <v>-3</v>
      </c>
      <c r="AC230" s="409">
        <v>570</v>
      </c>
      <c r="AD230" s="409">
        <v>643</v>
      </c>
      <c r="AE230" s="410">
        <v>1213</v>
      </c>
      <c r="AF230" s="371">
        <f t="shared" si="85"/>
        <v>0</v>
      </c>
      <c r="AG230" s="372">
        <f t="shared" si="79"/>
        <v>0</v>
      </c>
      <c r="AH230" s="372">
        <f t="shared" si="80"/>
        <v>0</v>
      </c>
      <c r="AJ230" s="184">
        <v>4</v>
      </c>
      <c r="AK230" s="185">
        <f t="shared" si="88"/>
        <v>1</v>
      </c>
      <c r="AL230" s="185">
        <f t="shared" si="89"/>
        <v>1</v>
      </c>
      <c r="BD230" s="423">
        <f t="shared" si="94"/>
        <v>0</v>
      </c>
      <c r="BE230" s="423">
        <f t="shared" si="95"/>
        <v>-3</v>
      </c>
      <c r="BF230" s="423">
        <f t="shared" si="96"/>
        <v>-3</v>
      </c>
      <c r="BH230" s="97"/>
      <c r="BI230" s="97"/>
    </row>
    <row r="231" spans="2:61" ht="15" customHeight="1">
      <c r="B231" s="1201"/>
      <c r="C231" s="128">
        <v>28</v>
      </c>
      <c r="D231" s="129">
        <v>1191</v>
      </c>
      <c r="E231" s="130">
        <v>1334</v>
      </c>
      <c r="F231" s="131">
        <v>2525</v>
      </c>
      <c r="G231" s="129"/>
      <c r="H231" s="130"/>
      <c r="I231" s="132">
        <f t="shared" si="81"/>
        <v>0</v>
      </c>
      <c r="J231" s="129">
        <v>15</v>
      </c>
      <c r="K231" s="130">
        <v>18</v>
      </c>
      <c r="L231" s="132">
        <f t="shared" si="90"/>
        <v>33</v>
      </c>
      <c r="M231" s="129"/>
      <c r="N231" s="130"/>
      <c r="O231" s="132">
        <f t="shared" si="82"/>
        <v>0</v>
      </c>
      <c r="P231" s="187">
        <v>20</v>
      </c>
      <c r="Q231" s="188">
        <v>6</v>
      </c>
      <c r="R231" s="132">
        <f t="shared" si="83"/>
        <v>26</v>
      </c>
      <c r="S231" s="187"/>
      <c r="T231" s="188"/>
      <c r="U231" s="132">
        <f t="shared" si="84"/>
        <v>0</v>
      </c>
      <c r="V231" s="54">
        <v>-5</v>
      </c>
      <c r="W231" s="55">
        <v>-4</v>
      </c>
      <c r="X231" s="132">
        <v>-1</v>
      </c>
      <c r="Y231" s="129">
        <f t="shared" si="91"/>
        <v>1181</v>
      </c>
      <c r="Z231" s="130">
        <f t="shared" si="92"/>
        <v>1342</v>
      </c>
      <c r="AA231" s="131">
        <f t="shared" si="93"/>
        <v>2523</v>
      </c>
      <c r="AB231" s="274">
        <f t="shared" si="87"/>
        <v>-2</v>
      </c>
      <c r="AC231" s="409">
        <v>1181</v>
      </c>
      <c r="AD231" s="409">
        <v>1342</v>
      </c>
      <c r="AE231" s="410">
        <v>2523</v>
      </c>
      <c r="AF231" s="371">
        <f t="shared" si="85"/>
        <v>0</v>
      </c>
      <c r="AG231" s="372">
        <f t="shared" si="79"/>
        <v>0</v>
      </c>
      <c r="AH231" s="372">
        <f t="shared" si="80"/>
        <v>0</v>
      </c>
      <c r="AJ231" s="184">
        <v>4</v>
      </c>
      <c r="AK231" s="185">
        <f t="shared" si="88"/>
        <v>1</v>
      </c>
      <c r="AL231" s="185">
        <f t="shared" si="89"/>
        <v>1</v>
      </c>
      <c r="AQ231" s="243"/>
      <c r="AR231" s="97"/>
      <c r="AS231" s="97"/>
      <c r="BD231" s="423">
        <f t="shared" si="94"/>
        <v>-10</v>
      </c>
      <c r="BE231" s="423">
        <f t="shared" si="95"/>
        <v>8</v>
      </c>
      <c r="BF231" s="423">
        <f t="shared" si="96"/>
        <v>-2</v>
      </c>
      <c r="BH231" s="97"/>
      <c r="BI231" s="97"/>
    </row>
    <row r="232" spans="2:61" ht="15" customHeight="1">
      <c r="B232" s="1201"/>
      <c r="C232" s="128">
        <v>29</v>
      </c>
      <c r="D232" s="129">
        <v>805</v>
      </c>
      <c r="E232" s="130">
        <v>852</v>
      </c>
      <c r="F232" s="131">
        <v>1657</v>
      </c>
      <c r="G232" s="129"/>
      <c r="H232" s="130"/>
      <c r="I232" s="132">
        <f t="shared" si="81"/>
        <v>0</v>
      </c>
      <c r="J232" s="129">
        <v>17</v>
      </c>
      <c r="K232" s="130">
        <v>16</v>
      </c>
      <c r="L232" s="132">
        <f t="shared" si="90"/>
        <v>33</v>
      </c>
      <c r="M232" s="129"/>
      <c r="N232" s="130"/>
      <c r="O232" s="132">
        <f t="shared" si="82"/>
        <v>0</v>
      </c>
      <c r="P232" s="187">
        <v>10</v>
      </c>
      <c r="Q232" s="188">
        <v>6</v>
      </c>
      <c r="R232" s="132">
        <f t="shared" si="83"/>
        <v>16</v>
      </c>
      <c r="S232" s="187"/>
      <c r="T232" s="188"/>
      <c r="U232" s="132">
        <f t="shared" si="84"/>
        <v>0</v>
      </c>
      <c r="V232" s="54">
        <v>-1</v>
      </c>
      <c r="W232" s="55">
        <v>0</v>
      </c>
      <c r="X232" s="132">
        <v>-4</v>
      </c>
      <c r="Y232" s="129">
        <f t="shared" si="91"/>
        <v>811</v>
      </c>
      <c r="Z232" s="130">
        <f t="shared" si="92"/>
        <v>862</v>
      </c>
      <c r="AA232" s="131">
        <f t="shared" si="93"/>
        <v>1673</v>
      </c>
      <c r="AB232" s="274">
        <f t="shared" si="87"/>
        <v>16</v>
      </c>
      <c r="AC232" s="409">
        <v>811</v>
      </c>
      <c r="AD232" s="409">
        <v>862</v>
      </c>
      <c r="AE232" s="410">
        <v>1673</v>
      </c>
      <c r="AF232" s="371">
        <f t="shared" si="85"/>
        <v>0</v>
      </c>
      <c r="AG232" s="372">
        <f t="shared" si="79"/>
        <v>0</v>
      </c>
      <c r="AH232" s="372">
        <f t="shared" si="80"/>
        <v>0</v>
      </c>
      <c r="AJ232" s="184">
        <v>4</v>
      </c>
      <c r="AK232" s="185">
        <f t="shared" si="88"/>
        <v>1</v>
      </c>
      <c r="AL232" s="185">
        <f t="shared" si="89"/>
        <v>1</v>
      </c>
      <c r="AT232" s="97"/>
      <c r="AU232" s="97"/>
      <c r="AV232" s="97"/>
      <c r="AW232" s="97"/>
      <c r="AX232" s="97"/>
      <c r="AY232" s="97"/>
      <c r="AZ232" s="97"/>
      <c r="BA232" s="101"/>
      <c r="BD232" s="423">
        <f t="shared" si="94"/>
        <v>6</v>
      </c>
      <c r="BE232" s="423">
        <f t="shared" si="95"/>
        <v>10</v>
      </c>
      <c r="BF232" s="423">
        <f t="shared" si="96"/>
        <v>16</v>
      </c>
      <c r="BH232" s="97"/>
      <c r="BI232" s="97"/>
    </row>
    <row r="233" spans="2:61" ht="15" customHeight="1">
      <c r="B233" s="1201"/>
      <c r="C233" s="150">
        <v>30</v>
      </c>
      <c r="D233" s="151">
        <v>357</v>
      </c>
      <c r="E233" s="152">
        <v>375</v>
      </c>
      <c r="F233" s="153">
        <v>732</v>
      </c>
      <c r="G233" s="151"/>
      <c r="H233" s="152"/>
      <c r="I233" s="154">
        <f t="shared" si="81"/>
        <v>0</v>
      </c>
      <c r="J233" s="151">
        <v>4</v>
      </c>
      <c r="K233" s="152">
        <v>10</v>
      </c>
      <c r="L233" s="132">
        <f t="shared" si="90"/>
        <v>14</v>
      </c>
      <c r="M233" s="151"/>
      <c r="N233" s="152"/>
      <c r="O233" s="154">
        <f t="shared" si="82"/>
        <v>0</v>
      </c>
      <c r="P233" s="189">
        <v>8</v>
      </c>
      <c r="Q233" s="190">
        <v>7</v>
      </c>
      <c r="R233" s="154">
        <f t="shared" si="83"/>
        <v>15</v>
      </c>
      <c r="S233" s="189"/>
      <c r="T233" s="190"/>
      <c r="U233" s="154">
        <f t="shared" si="84"/>
        <v>0</v>
      </c>
      <c r="V233" s="56">
        <v>-1</v>
      </c>
      <c r="W233" s="57">
        <v>-2</v>
      </c>
      <c r="X233" s="154">
        <v>-2</v>
      </c>
      <c r="Y233" s="151">
        <f t="shared" si="91"/>
        <v>352</v>
      </c>
      <c r="Z233" s="152">
        <f t="shared" si="92"/>
        <v>376</v>
      </c>
      <c r="AA233" s="153">
        <f t="shared" si="93"/>
        <v>728</v>
      </c>
      <c r="AB233" s="275">
        <f t="shared" si="87"/>
        <v>-4</v>
      </c>
      <c r="AC233" s="411">
        <v>352</v>
      </c>
      <c r="AD233" s="411">
        <v>376</v>
      </c>
      <c r="AE233" s="412">
        <v>728</v>
      </c>
      <c r="AF233" s="373">
        <f t="shared" si="85"/>
        <v>0</v>
      </c>
      <c r="AG233" s="374">
        <f t="shared" si="79"/>
        <v>0</v>
      </c>
      <c r="AH233" s="374">
        <f t="shared" si="80"/>
        <v>0</v>
      </c>
      <c r="AJ233" s="184">
        <v>2</v>
      </c>
      <c r="AK233" s="185">
        <f t="shared" si="88"/>
        <v>1</v>
      </c>
      <c r="AL233" s="185">
        <f t="shared" si="89"/>
        <v>1</v>
      </c>
      <c r="BD233" s="423">
        <f t="shared" si="94"/>
        <v>-5</v>
      </c>
      <c r="BE233" s="423">
        <f t="shared" si="95"/>
        <v>1</v>
      </c>
      <c r="BF233" s="423">
        <f t="shared" si="96"/>
        <v>-4</v>
      </c>
      <c r="BH233" s="97"/>
      <c r="BI233" s="97"/>
    </row>
    <row r="234" spans="2:61" ht="15" customHeight="1">
      <c r="B234" s="1201"/>
      <c r="C234" s="161">
        <v>31</v>
      </c>
      <c r="D234" s="162">
        <v>445</v>
      </c>
      <c r="E234" s="163">
        <v>486</v>
      </c>
      <c r="F234" s="164">
        <v>931</v>
      </c>
      <c r="G234" s="162"/>
      <c r="H234" s="163"/>
      <c r="I234" s="165">
        <f t="shared" si="81"/>
        <v>0</v>
      </c>
      <c r="J234" s="162">
        <v>15</v>
      </c>
      <c r="K234" s="163">
        <v>6</v>
      </c>
      <c r="L234" s="132">
        <f t="shared" si="90"/>
        <v>21</v>
      </c>
      <c r="M234" s="162"/>
      <c r="N234" s="163"/>
      <c r="O234" s="165">
        <f t="shared" si="82"/>
        <v>0</v>
      </c>
      <c r="P234" s="191">
        <v>2</v>
      </c>
      <c r="Q234" s="192">
        <v>5</v>
      </c>
      <c r="R234" s="165">
        <f t="shared" si="83"/>
        <v>7</v>
      </c>
      <c r="S234" s="191"/>
      <c r="T234" s="192"/>
      <c r="U234" s="165">
        <f t="shared" si="84"/>
        <v>0</v>
      </c>
      <c r="V234" s="58">
        <v>-1</v>
      </c>
      <c r="W234" s="59">
        <v>1</v>
      </c>
      <c r="X234" s="165">
        <v>-2</v>
      </c>
      <c r="Y234" s="162">
        <f t="shared" si="91"/>
        <v>457</v>
      </c>
      <c r="Z234" s="163">
        <f t="shared" si="92"/>
        <v>488</v>
      </c>
      <c r="AA234" s="164">
        <f t="shared" si="93"/>
        <v>945</v>
      </c>
      <c r="AB234" s="276">
        <f t="shared" si="87"/>
        <v>14</v>
      </c>
      <c r="AC234" s="413">
        <v>457</v>
      </c>
      <c r="AD234" s="413">
        <v>488</v>
      </c>
      <c r="AE234" s="414">
        <v>945</v>
      </c>
      <c r="AF234" s="375">
        <f t="shared" si="85"/>
        <v>0</v>
      </c>
      <c r="AG234" s="376">
        <f t="shared" si="79"/>
        <v>0</v>
      </c>
      <c r="AH234" s="376">
        <f t="shared" si="80"/>
        <v>0</v>
      </c>
      <c r="AJ234" s="184">
        <v>1</v>
      </c>
      <c r="AK234" s="185">
        <f t="shared" si="88"/>
        <v>1</v>
      </c>
      <c r="AL234" s="185">
        <f t="shared" si="89"/>
        <v>1</v>
      </c>
      <c r="BD234" s="423">
        <f t="shared" si="94"/>
        <v>12</v>
      </c>
      <c r="BE234" s="423">
        <f t="shared" si="95"/>
        <v>2</v>
      </c>
      <c r="BF234" s="423">
        <f t="shared" si="96"/>
        <v>14</v>
      </c>
      <c r="BH234" s="97"/>
      <c r="BI234" s="97"/>
    </row>
    <row r="235" spans="2:61" ht="15" customHeight="1">
      <c r="B235" s="1201"/>
      <c r="C235" s="128">
        <v>32</v>
      </c>
      <c r="D235" s="129">
        <v>439</v>
      </c>
      <c r="E235" s="130">
        <v>460</v>
      </c>
      <c r="F235" s="131">
        <v>899</v>
      </c>
      <c r="G235" s="129"/>
      <c r="H235" s="130"/>
      <c r="I235" s="132">
        <f t="shared" si="81"/>
        <v>0</v>
      </c>
      <c r="J235" s="129">
        <v>6</v>
      </c>
      <c r="K235" s="130">
        <v>3</v>
      </c>
      <c r="L235" s="132">
        <f t="shared" si="90"/>
        <v>9</v>
      </c>
      <c r="M235" s="129"/>
      <c r="N235" s="130"/>
      <c r="O235" s="132">
        <f t="shared" si="82"/>
        <v>0</v>
      </c>
      <c r="P235" s="187">
        <v>3</v>
      </c>
      <c r="Q235" s="188">
        <v>3</v>
      </c>
      <c r="R235" s="132">
        <f t="shared" si="83"/>
        <v>6</v>
      </c>
      <c r="S235" s="187"/>
      <c r="T235" s="188"/>
      <c r="U235" s="132">
        <f t="shared" si="84"/>
        <v>0</v>
      </c>
      <c r="V235" s="54">
        <v>-2</v>
      </c>
      <c r="W235" s="55">
        <v>-2</v>
      </c>
      <c r="X235" s="132">
        <v>-3</v>
      </c>
      <c r="Y235" s="129">
        <f t="shared" si="91"/>
        <v>440</v>
      </c>
      <c r="Z235" s="130">
        <f t="shared" si="92"/>
        <v>458</v>
      </c>
      <c r="AA235" s="131">
        <f t="shared" si="93"/>
        <v>898</v>
      </c>
      <c r="AB235" s="274">
        <f t="shared" si="87"/>
        <v>-1</v>
      </c>
      <c r="AC235" s="409">
        <v>440</v>
      </c>
      <c r="AD235" s="409">
        <v>458</v>
      </c>
      <c r="AE235" s="410">
        <v>898</v>
      </c>
      <c r="AF235" s="371">
        <f t="shared" si="85"/>
        <v>0</v>
      </c>
      <c r="AG235" s="372">
        <f t="shared" si="79"/>
        <v>0</v>
      </c>
      <c r="AH235" s="372">
        <f t="shared" si="80"/>
        <v>0</v>
      </c>
      <c r="AJ235" s="184">
        <v>2</v>
      </c>
      <c r="AK235" s="185">
        <f t="shared" si="88"/>
        <v>1</v>
      </c>
      <c r="AL235" s="185">
        <f t="shared" si="89"/>
        <v>1</v>
      </c>
      <c r="BD235" s="423">
        <f t="shared" si="94"/>
        <v>1</v>
      </c>
      <c r="BE235" s="423">
        <f t="shared" si="95"/>
        <v>-2</v>
      </c>
      <c r="BF235" s="423">
        <f t="shared" si="96"/>
        <v>-1</v>
      </c>
      <c r="BH235" s="97"/>
      <c r="BI235" s="97"/>
    </row>
    <row r="236" spans="2:61" ht="15" customHeight="1">
      <c r="B236" s="1201"/>
      <c r="C236" s="128">
        <v>33</v>
      </c>
      <c r="D236" s="129">
        <v>277</v>
      </c>
      <c r="E236" s="130">
        <v>317</v>
      </c>
      <c r="F236" s="131">
        <v>594</v>
      </c>
      <c r="G236" s="129"/>
      <c r="H236" s="130"/>
      <c r="I236" s="132">
        <f t="shared" si="81"/>
        <v>0</v>
      </c>
      <c r="J236" s="129">
        <v>3</v>
      </c>
      <c r="K236" s="130">
        <v>1</v>
      </c>
      <c r="L236" s="132">
        <f t="shared" si="90"/>
        <v>4</v>
      </c>
      <c r="M236" s="129"/>
      <c r="N236" s="130"/>
      <c r="O236" s="132">
        <f t="shared" si="82"/>
        <v>0</v>
      </c>
      <c r="P236" s="187">
        <v>2</v>
      </c>
      <c r="Q236" s="188">
        <v>2</v>
      </c>
      <c r="R236" s="132">
        <f t="shared" si="83"/>
        <v>4</v>
      </c>
      <c r="S236" s="187"/>
      <c r="T236" s="188"/>
      <c r="U236" s="132">
        <f t="shared" si="84"/>
        <v>0</v>
      </c>
      <c r="V236" s="54">
        <v>1</v>
      </c>
      <c r="W236" s="55">
        <v>1</v>
      </c>
      <c r="X236" s="132">
        <v>0</v>
      </c>
      <c r="Y236" s="129">
        <f t="shared" si="91"/>
        <v>279</v>
      </c>
      <c r="Z236" s="130">
        <f t="shared" si="92"/>
        <v>317</v>
      </c>
      <c r="AA236" s="131">
        <f t="shared" si="93"/>
        <v>596</v>
      </c>
      <c r="AB236" s="274">
        <f t="shared" si="87"/>
        <v>2</v>
      </c>
      <c r="AC236" s="409">
        <v>279</v>
      </c>
      <c r="AD236" s="409">
        <v>317</v>
      </c>
      <c r="AE236" s="410">
        <v>596</v>
      </c>
      <c r="AF236" s="371">
        <f t="shared" si="85"/>
        <v>0</v>
      </c>
      <c r="AG236" s="372">
        <f t="shared" si="79"/>
        <v>0</v>
      </c>
      <c r="AH236" s="372">
        <f t="shared" si="80"/>
        <v>0</v>
      </c>
      <c r="AJ236" s="184">
        <v>1</v>
      </c>
      <c r="AK236" s="185">
        <f t="shared" si="88"/>
        <v>1</v>
      </c>
      <c r="AL236" s="185">
        <f t="shared" si="89"/>
        <v>0</v>
      </c>
      <c r="AT236" s="97"/>
      <c r="AU236" s="97"/>
      <c r="AV236" s="97"/>
      <c r="AW236" s="97"/>
      <c r="AX236" s="97"/>
      <c r="AY236" s="97"/>
      <c r="AZ236" s="97"/>
      <c r="BA236" s="101"/>
      <c r="BD236" s="423">
        <f t="shared" si="94"/>
        <v>2</v>
      </c>
      <c r="BE236" s="423">
        <f t="shared" si="95"/>
        <v>0</v>
      </c>
      <c r="BF236" s="423">
        <f t="shared" si="96"/>
        <v>2</v>
      </c>
      <c r="BH236" s="97"/>
      <c r="BI236" s="97"/>
    </row>
    <row r="237" spans="2:61" ht="15" customHeight="1">
      <c r="B237" s="1201"/>
      <c r="C237" s="128">
        <v>34</v>
      </c>
      <c r="D237" s="129">
        <v>614</v>
      </c>
      <c r="E237" s="130">
        <v>638</v>
      </c>
      <c r="F237" s="131">
        <v>1252</v>
      </c>
      <c r="G237" s="129"/>
      <c r="H237" s="130"/>
      <c r="I237" s="132">
        <f t="shared" si="81"/>
        <v>0</v>
      </c>
      <c r="J237" s="129">
        <v>10</v>
      </c>
      <c r="K237" s="130">
        <v>13</v>
      </c>
      <c r="L237" s="132">
        <f t="shared" si="90"/>
        <v>23</v>
      </c>
      <c r="M237" s="129"/>
      <c r="N237" s="130"/>
      <c r="O237" s="132">
        <f t="shared" si="82"/>
        <v>0</v>
      </c>
      <c r="P237" s="187">
        <v>4</v>
      </c>
      <c r="Q237" s="188">
        <v>5</v>
      </c>
      <c r="R237" s="132">
        <f t="shared" si="83"/>
        <v>9</v>
      </c>
      <c r="S237" s="187"/>
      <c r="T237" s="188"/>
      <c r="U237" s="132">
        <f t="shared" si="84"/>
        <v>0</v>
      </c>
      <c r="V237" s="54">
        <v>1</v>
      </c>
      <c r="W237" s="55">
        <v>-3</v>
      </c>
      <c r="X237" s="132">
        <v>1</v>
      </c>
      <c r="Y237" s="129">
        <f t="shared" si="91"/>
        <v>621</v>
      </c>
      <c r="Z237" s="130">
        <f t="shared" si="92"/>
        <v>643</v>
      </c>
      <c r="AA237" s="131">
        <f t="shared" si="93"/>
        <v>1264</v>
      </c>
      <c r="AB237" s="274">
        <f t="shared" si="87"/>
        <v>12</v>
      </c>
      <c r="AC237" s="409">
        <v>621</v>
      </c>
      <c r="AD237" s="409">
        <v>643</v>
      </c>
      <c r="AE237" s="410">
        <v>1264</v>
      </c>
      <c r="AF237" s="371">
        <f t="shared" si="85"/>
        <v>0</v>
      </c>
      <c r="AG237" s="372">
        <f t="shared" si="79"/>
        <v>0</v>
      </c>
      <c r="AH237" s="372">
        <f t="shared" si="80"/>
        <v>0</v>
      </c>
      <c r="AJ237" s="184">
        <v>4</v>
      </c>
      <c r="AK237" s="185">
        <f t="shared" si="88"/>
        <v>1</v>
      </c>
      <c r="AL237" s="185">
        <f t="shared" si="89"/>
        <v>1</v>
      </c>
      <c r="AT237" s="97"/>
      <c r="AU237" s="97"/>
      <c r="AV237" s="97"/>
      <c r="AW237" s="97"/>
      <c r="AX237" s="97"/>
      <c r="AY237" s="97"/>
      <c r="AZ237" s="97"/>
      <c r="BA237" s="101"/>
      <c r="BD237" s="423">
        <f t="shared" si="94"/>
        <v>7</v>
      </c>
      <c r="BE237" s="423">
        <f t="shared" si="95"/>
        <v>5</v>
      </c>
      <c r="BF237" s="423">
        <f t="shared" si="96"/>
        <v>12</v>
      </c>
      <c r="BH237" s="97"/>
      <c r="BI237" s="97"/>
    </row>
    <row r="238" spans="2:61" ht="15" customHeight="1">
      <c r="B238" s="1201"/>
      <c r="C238" s="128">
        <v>35</v>
      </c>
      <c r="D238" s="129">
        <v>379</v>
      </c>
      <c r="E238" s="130">
        <v>385</v>
      </c>
      <c r="F238" s="131">
        <v>764</v>
      </c>
      <c r="G238" s="129"/>
      <c r="H238" s="130"/>
      <c r="I238" s="132">
        <f t="shared" si="81"/>
        <v>0</v>
      </c>
      <c r="J238" s="129">
        <v>7</v>
      </c>
      <c r="K238" s="130">
        <v>3</v>
      </c>
      <c r="L238" s="132">
        <f t="shared" si="90"/>
        <v>10</v>
      </c>
      <c r="M238" s="129"/>
      <c r="N238" s="130"/>
      <c r="O238" s="132">
        <f t="shared" si="82"/>
        <v>0</v>
      </c>
      <c r="P238" s="187">
        <v>7</v>
      </c>
      <c r="Q238" s="188">
        <v>5</v>
      </c>
      <c r="R238" s="132">
        <f t="shared" si="83"/>
        <v>12</v>
      </c>
      <c r="S238" s="187"/>
      <c r="T238" s="188"/>
      <c r="U238" s="132">
        <f t="shared" si="84"/>
        <v>0</v>
      </c>
      <c r="V238" s="54">
        <v>0</v>
      </c>
      <c r="W238" s="55">
        <v>-1</v>
      </c>
      <c r="X238" s="132">
        <v>0</v>
      </c>
      <c r="Y238" s="129">
        <f t="shared" si="91"/>
        <v>379</v>
      </c>
      <c r="Z238" s="130">
        <f t="shared" si="92"/>
        <v>382</v>
      </c>
      <c r="AA238" s="131">
        <f t="shared" si="93"/>
        <v>761</v>
      </c>
      <c r="AB238" s="274">
        <f t="shared" si="87"/>
        <v>-3</v>
      </c>
      <c r="AC238" s="409">
        <v>379</v>
      </c>
      <c r="AD238" s="409">
        <v>382</v>
      </c>
      <c r="AE238" s="410">
        <v>761</v>
      </c>
      <c r="AF238" s="371">
        <f t="shared" si="85"/>
        <v>0</v>
      </c>
      <c r="AG238" s="372">
        <f t="shared" si="79"/>
        <v>0</v>
      </c>
      <c r="AH238" s="372">
        <f t="shared" si="80"/>
        <v>0</v>
      </c>
      <c r="AK238" s="185">
        <f t="shared" si="88"/>
        <v>1</v>
      </c>
      <c r="AL238" s="185">
        <f t="shared" si="89"/>
        <v>1</v>
      </c>
      <c r="BD238" s="423">
        <f t="shared" si="94"/>
        <v>0</v>
      </c>
      <c r="BE238" s="423">
        <f t="shared" si="95"/>
        <v>-3</v>
      </c>
      <c r="BF238" s="423">
        <f t="shared" si="96"/>
        <v>-3</v>
      </c>
      <c r="BH238" s="97"/>
      <c r="BI238" s="97"/>
    </row>
    <row r="239" spans="1:58" s="97" customFormat="1" ht="15" customHeight="1">
      <c r="A239" s="96"/>
      <c r="B239" s="1201"/>
      <c r="C239" s="128">
        <v>36</v>
      </c>
      <c r="D239" s="129">
        <v>458</v>
      </c>
      <c r="E239" s="130">
        <v>464</v>
      </c>
      <c r="F239" s="131">
        <v>922</v>
      </c>
      <c r="G239" s="129"/>
      <c r="H239" s="130"/>
      <c r="I239" s="132">
        <f t="shared" si="81"/>
        <v>0</v>
      </c>
      <c r="J239" s="129">
        <v>5</v>
      </c>
      <c r="K239" s="130">
        <v>7</v>
      </c>
      <c r="L239" s="132">
        <f t="shared" si="90"/>
        <v>12</v>
      </c>
      <c r="M239" s="129"/>
      <c r="N239" s="130"/>
      <c r="O239" s="132">
        <f t="shared" si="82"/>
        <v>0</v>
      </c>
      <c r="P239" s="187">
        <v>4</v>
      </c>
      <c r="Q239" s="188">
        <v>2</v>
      </c>
      <c r="R239" s="132">
        <f t="shared" si="83"/>
        <v>6</v>
      </c>
      <c r="S239" s="187"/>
      <c r="T239" s="188"/>
      <c r="U239" s="132">
        <f t="shared" si="84"/>
        <v>0</v>
      </c>
      <c r="V239" s="54">
        <v>1</v>
      </c>
      <c r="W239" s="55">
        <v>2</v>
      </c>
      <c r="X239" s="132">
        <v>-1</v>
      </c>
      <c r="Y239" s="129">
        <f t="shared" si="91"/>
        <v>460</v>
      </c>
      <c r="Z239" s="130">
        <f t="shared" si="92"/>
        <v>471</v>
      </c>
      <c r="AA239" s="131">
        <f t="shared" si="93"/>
        <v>931</v>
      </c>
      <c r="AB239" s="274">
        <f t="shared" si="87"/>
        <v>9</v>
      </c>
      <c r="AC239" s="409">
        <v>460</v>
      </c>
      <c r="AD239" s="409">
        <v>471</v>
      </c>
      <c r="AE239" s="410">
        <v>931</v>
      </c>
      <c r="AF239" s="371">
        <f t="shared" si="85"/>
        <v>0</v>
      </c>
      <c r="AG239" s="372">
        <f t="shared" si="79"/>
        <v>0</v>
      </c>
      <c r="AH239" s="372">
        <f t="shared" si="80"/>
        <v>0</v>
      </c>
      <c r="AJ239" s="184">
        <v>1</v>
      </c>
      <c r="AK239" s="185">
        <f t="shared" si="88"/>
        <v>1</v>
      </c>
      <c r="AL239" s="185">
        <f t="shared" si="89"/>
        <v>1</v>
      </c>
      <c r="AM239" s="185"/>
      <c r="AN239" s="185"/>
      <c r="AO239" s="185"/>
      <c r="AP239" s="185"/>
      <c r="AQ239" s="247"/>
      <c r="AR239" s="183"/>
      <c r="AS239" s="183"/>
      <c r="AT239" s="183"/>
      <c r="AU239" s="183"/>
      <c r="AV239" s="183"/>
      <c r="AW239" s="183"/>
      <c r="AX239" s="183"/>
      <c r="AY239" s="183"/>
      <c r="AZ239" s="183"/>
      <c r="BA239" s="186"/>
      <c r="BD239" s="423">
        <f t="shared" si="94"/>
        <v>2</v>
      </c>
      <c r="BE239" s="423">
        <f t="shared" si="95"/>
        <v>7</v>
      </c>
      <c r="BF239" s="423">
        <f t="shared" si="96"/>
        <v>9</v>
      </c>
    </row>
    <row r="240" spans="2:61" ht="15" customHeight="1">
      <c r="B240" s="1201"/>
      <c r="C240" s="128">
        <v>37</v>
      </c>
      <c r="D240" s="129">
        <v>876</v>
      </c>
      <c r="E240" s="130">
        <v>843</v>
      </c>
      <c r="F240" s="131">
        <v>1719</v>
      </c>
      <c r="G240" s="129"/>
      <c r="H240" s="130"/>
      <c r="I240" s="132">
        <f t="shared" si="81"/>
        <v>0</v>
      </c>
      <c r="J240" s="129">
        <v>6</v>
      </c>
      <c r="K240" s="130">
        <v>9</v>
      </c>
      <c r="L240" s="132">
        <f t="shared" si="90"/>
        <v>15</v>
      </c>
      <c r="M240" s="129"/>
      <c r="N240" s="130"/>
      <c r="O240" s="132">
        <f t="shared" si="82"/>
        <v>0</v>
      </c>
      <c r="P240" s="187">
        <v>10</v>
      </c>
      <c r="Q240" s="188">
        <v>9</v>
      </c>
      <c r="R240" s="132">
        <f t="shared" si="83"/>
        <v>19</v>
      </c>
      <c r="S240" s="187"/>
      <c r="T240" s="188"/>
      <c r="U240" s="132">
        <f t="shared" si="84"/>
        <v>0</v>
      </c>
      <c r="V240" s="54">
        <v>4</v>
      </c>
      <c r="W240" s="55">
        <v>4</v>
      </c>
      <c r="X240" s="132">
        <v>3</v>
      </c>
      <c r="Y240" s="129">
        <f t="shared" si="91"/>
        <v>876</v>
      </c>
      <c r="Z240" s="130">
        <f t="shared" si="92"/>
        <v>847</v>
      </c>
      <c r="AA240" s="131">
        <f t="shared" si="93"/>
        <v>1723</v>
      </c>
      <c r="AB240" s="274">
        <f t="shared" si="87"/>
        <v>4</v>
      </c>
      <c r="AC240" s="409">
        <v>876</v>
      </c>
      <c r="AD240" s="409">
        <v>847</v>
      </c>
      <c r="AE240" s="410">
        <v>1723</v>
      </c>
      <c r="AF240" s="371">
        <f t="shared" si="85"/>
        <v>0</v>
      </c>
      <c r="AG240" s="372">
        <f t="shared" si="79"/>
        <v>0</v>
      </c>
      <c r="AH240" s="372">
        <f t="shared" si="80"/>
        <v>0</v>
      </c>
      <c r="AJ240" s="184">
        <v>7</v>
      </c>
      <c r="AK240" s="185">
        <f t="shared" si="88"/>
        <v>1</v>
      </c>
      <c r="AL240" s="185">
        <f t="shared" si="89"/>
        <v>1</v>
      </c>
      <c r="BD240" s="423">
        <f t="shared" si="94"/>
        <v>0</v>
      </c>
      <c r="BE240" s="423">
        <f t="shared" si="95"/>
        <v>4</v>
      </c>
      <c r="BF240" s="423">
        <f t="shared" si="96"/>
        <v>4</v>
      </c>
      <c r="BH240" s="97"/>
      <c r="BI240" s="97"/>
    </row>
    <row r="241" spans="2:61" ht="15" customHeight="1">
      <c r="B241" s="1201"/>
      <c r="C241" s="128">
        <v>38</v>
      </c>
      <c r="D241" s="129">
        <v>410</v>
      </c>
      <c r="E241" s="130">
        <v>376</v>
      </c>
      <c r="F241" s="131">
        <v>786</v>
      </c>
      <c r="G241" s="129"/>
      <c r="H241" s="130"/>
      <c r="I241" s="132">
        <f t="shared" si="81"/>
        <v>0</v>
      </c>
      <c r="J241" s="129">
        <v>4</v>
      </c>
      <c r="K241" s="130">
        <v>3</v>
      </c>
      <c r="L241" s="132">
        <f t="shared" si="90"/>
        <v>7</v>
      </c>
      <c r="M241" s="129"/>
      <c r="N241" s="130"/>
      <c r="O241" s="132">
        <f t="shared" si="82"/>
        <v>0</v>
      </c>
      <c r="P241" s="187">
        <v>10</v>
      </c>
      <c r="Q241" s="188">
        <v>3</v>
      </c>
      <c r="R241" s="132">
        <f t="shared" si="83"/>
        <v>13</v>
      </c>
      <c r="S241" s="187"/>
      <c r="T241" s="188"/>
      <c r="U241" s="132">
        <f t="shared" si="84"/>
        <v>0</v>
      </c>
      <c r="V241" s="54">
        <v>-1</v>
      </c>
      <c r="W241" s="55">
        <v>-1</v>
      </c>
      <c r="X241" s="132">
        <v>0</v>
      </c>
      <c r="Y241" s="129">
        <f t="shared" si="91"/>
        <v>403</v>
      </c>
      <c r="Z241" s="130">
        <f t="shared" si="92"/>
        <v>375</v>
      </c>
      <c r="AA241" s="131">
        <f t="shared" si="93"/>
        <v>778</v>
      </c>
      <c r="AB241" s="274">
        <f t="shared" si="87"/>
        <v>-8</v>
      </c>
      <c r="AC241" s="409">
        <v>403</v>
      </c>
      <c r="AD241" s="409">
        <v>375</v>
      </c>
      <c r="AE241" s="410">
        <v>778</v>
      </c>
      <c r="AF241" s="371">
        <f t="shared" si="85"/>
        <v>0</v>
      </c>
      <c r="AG241" s="372">
        <f t="shared" si="79"/>
        <v>0</v>
      </c>
      <c r="AH241" s="372">
        <f t="shared" si="80"/>
        <v>0</v>
      </c>
      <c r="AJ241" s="184">
        <v>1</v>
      </c>
      <c r="AK241" s="185">
        <f t="shared" si="88"/>
        <v>1</v>
      </c>
      <c r="AL241" s="185">
        <f t="shared" si="89"/>
        <v>1</v>
      </c>
      <c r="BD241" s="423">
        <f t="shared" si="94"/>
        <v>-7</v>
      </c>
      <c r="BE241" s="423">
        <f t="shared" si="95"/>
        <v>-1</v>
      </c>
      <c r="BF241" s="423">
        <f t="shared" si="96"/>
        <v>-8</v>
      </c>
      <c r="BH241" s="97"/>
      <c r="BI241" s="97"/>
    </row>
    <row r="242" spans="2:61" ht="15" customHeight="1">
      <c r="B242" s="1201"/>
      <c r="C242" s="128">
        <v>39</v>
      </c>
      <c r="D242" s="129">
        <v>694</v>
      </c>
      <c r="E242" s="130">
        <v>705</v>
      </c>
      <c r="F242" s="131">
        <v>1399</v>
      </c>
      <c r="G242" s="129"/>
      <c r="H242" s="130"/>
      <c r="I242" s="132">
        <f t="shared" si="81"/>
        <v>0</v>
      </c>
      <c r="J242" s="129">
        <v>18</v>
      </c>
      <c r="K242" s="130">
        <v>15</v>
      </c>
      <c r="L242" s="132">
        <f t="shared" si="90"/>
        <v>33</v>
      </c>
      <c r="M242" s="129"/>
      <c r="N242" s="130"/>
      <c r="O242" s="132">
        <f t="shared" si="82"/>
        <v>0</v>
      </c>
      <c r="P242" s="187">
        <v>11</v>
      </c>
      <c r="Q242" s="188">
        <v>10</v>
      </c>
      <c r="R242" s="132">
        <f t="shared" si="83"/>
        <v>21</v>
      </c>
      <c r="S242" s="187"/>
      <c r="T242" s="188"/>
      <c r="U242" s="132">
        <f t="shared" si="84"/>
        <v>0</v>
      </c>
      <c r="V242" s="54">
        <v>4</v>
      </c>
      <c r="W242" s="55">
        <v>6</v>
      </c>
      <c r="X242" s="132">
        <v>1</v>
      </c>
      <c r="Y242" s="129">
        <f t="shared" si="91"/>
        <v>705</v>
      </c>
      <c r="Z242" s="130">
        <f t="shared" si="92"/>
        <v>716</v>
      </c>
      <c r="AA242" s="131">
        <f t="shared" si="93"/>
        <v>1421</v>
      </c>
      <c r="AB242" s="274">
        <f t="shared" si="87"/>
        <v>22</v>
      </c>
      <c r="AC242" s="409">
        <v>705</v>
      </c>
      <c r="AD242" s="409">
        <v>716</v>
      </c>
      <c r="AE242" s="410">
        <v>1421</v>
      </c>
      <c r="AF242" s="371">
        <f t="shared" si="85"/>
        <v>0</v>
      </c>
      <c r="AG242" s="372">
        <f t="shared" si="79"/>
        <v>0</v>
      </c>
      <c r="AH242" s="372">
        <f t="shared" si="80"/>
        <v>0</v>
      </c>
      <c r="AJ242" s="184">
        <v>2</v>
      </c>
      <c r="AK242" s="185">
        <f t="shared" si="88"/>
        <v>1</v>
      </c>
      <c r="AL242" s="185">
        <f t="shared" si="89"/>
        <v>1</v>
      </c>
      <c r="BD242" s="423">
        <f t="shared" si="94"/>
        <v>11</v>
      </c>
      <c r="BE242" s="423">
        <f t="shared" si="95"/>
        <v>11</v>
      </c>
      <c r="BF242" s="423">
        <f t="shared" si="96"/>
        <v>22</v>
      </c>
      <c r="BH242" s="97"/>
      <c r="BI242" s="97"/>
    </row>
    <row r="243" spans="1:58" s="97" customFormat="1" ht="15" customHeight="1">
      <c r="A243" s="96"/>
      <c r="B243" s="1201"/>
      <c r="C243" s="150">
        <v>40</v>
      </c>
      <c r="D243" s="151">
        <v>645</v>
      </c>
      <c r="E243" s="152">
        <v>639</v>
      </c>
      <c r="F243" s="153">
        <v>1284</v>
      </c>
      <c r="G243" s="151"/>
      <c r="H243" s="152"/>
      <c r="I243" s="154">
        <f t="shared" si="81"/>
        <v>0</v>
      </c>
      <c r="J243" s="151">
        <v>17</v>
      </c>
      <c r="K243" s="152">
        <v>11</v>
      </c>
      <c r="L243" s="132">
        <f t="shared" si="90"/>
        <v>28</v>
      </c>
      <c r="M243" s="151"/>
      <c r="N243" s="152"/>
      <c r="O243" s="154">
        <f t="shared" si="82"/>
        <v>0</v>
      </c>
      <c r="P243" s="189">
        <v>8</v>
      </c>
      <c r="Q243" s="190">
        <v>11</v>
      </c>
      <c r="R243" s="154">
        <f t="shared" si="83"/>
        <v>19</v>
      </c>
      <c r="S243" s="189"/>
      <c r="T243" s="190"/>
      <c r="U243" s="154">
        <f t="shared" si="84"/>
        <v>0</v>
      </c>
      <c r="V243" s="56">
        <v>-1</v>
      </c>
      <c r="W243" s="57">
        <v>2</v>
      </c>
      <c r="X243" s="154">
        <v>-3</v>
      </c>
      <c r="Y243" s="151">
        <f t="shared" si="91"/>
        <v>653</v>
      </c>
      <c r="Z243" s="152">
        <f t="shared" si="92"/>
        <v>641</v>
      </c>
      <c r="AA243" s="153">
        <f t="shared" si="93"/>
        <v>1294</v>
      </c>
      <c r="AB243" s="275">
        <f t="shared" si="87"/>
        <v>10</v>
      </c>
      <c r="AC243" s="411">
        <v>653</v>
      </c>
      <c r="AD243" s="411">
        <v>641</v>
      </c>
      <c r="AE243" s="412">
        <v>1294</v>
      </c>
      <c r="AF243" s="373">
        <f t="shared" si="85"/>
        <v>0</v>
      </c>
      <c r="AG243" s="374">
        <f t="shared" si="79"/>
        <v>0</v>
      </c>
      <c r="AH243" s="374">
        <f t="shared" si="80"/>
        <v>0</v>
      </c>
      <c r="AJ243" s="184">
        <v>4</v>
      </c>
      <c r="AK243" s="185">
        <f t="shared" si="88"/>
        <v>1</v>
      </c>
      <c r="AL243" s="185">
        <f t="shared" si="89"/>
        <v>1</v>
      </c>
      <c r="AM243" s="185"/>
      <c r="AN243" s="185"/>
      <c r="AO243" s="185"/>
      <c r="AP243" s="185"/>
      <c r="AQ243" s="247"/>
      <c r="AR243" s="183"/>
      <c r="AS243" s="183"/>
      <c r="AT243" s="183"/>
      <c r="AU243" s="183"/>
      <c r="AV243" s="183"/>
      <c r="AW243" s="183"/>
      <c r="AX243" s="183"/>
      <c r="AY243" s="183"/>
      <c r="AZ243" s="183"/>
      <c r="BA243" s="186"/>
      <c r="BD243" s="423">
        <f t="shared" si="94"/>
        <v>8</v>
      </c>
      <c r="BE243" s="423">
        <f t="shared" si="95"/>
        <v>2</v>
      </c>
      <c r="BF243" s="423">
        <f t="shared" si="96"/>
        <v>10</v>
      </c>
    </row>
    <row r="244" spans="1:58" s="97" customFormat="1" ht="15" customHeight="1">
      <c r="A244" s="96"/>
      <c r="B244" s="1201"/>
      <c r="C244" s="161">
        <v>41</v>
      </c>
      <c r="D244" s="162">
        <v>643</v>
      </c>
      <c r="E244" s="163">
        <v>696</v>
      </c>
      <c r="F244" s="164">
        <v>1339</v>
      </c>
      <c r="G244" s="162"/>
      <c r="H244" s="163"/>
      <c r="I244" s="165">
        <f t="shared" si="81"/>
        <v>0</v>
      </c>
      <c r="J244" s="162">
        <v>8</v>
      </c>
      <c r="K244" s="163">
        <v>9</v>
      </c>
      <c r="L244" s="132">
        <f t="shared" si="90"/>
        <v>17</v>
      </c>
      <c r="M244" s="162"/>
      <c r="N244" s="163"/>
      <c r="O244" s="165">
        <f t="shared" si="82"/>
        <v>0</v>
      </c>
      <c r="P244" s="191">
        <v>5</v>
      </c>
      <c r="Q244" s="192">
        <v>8</v>
      </c>
      <c r="R244" s="165">
        <f t="shared" si="83"/>
        <v>13</v>
      </c>
      <c r="S244" s="191">
        <v>2</v>
      </c>
      <c r="T244" s="192"/>
      <c r="U244" s="165">
        <f t="shared" si="84"/>
        <v>2</v>
      </c>
      <c r="V244" s="58">
        <v>-1</v>
      </c>
      <c r="W244" s="59">
        <v>-1</v>
      </c>
      <c r="X244" s="165">
        <v>8</v>
      </c>
      <c r="Y244" s="162">
        <f t="shared" si="91"/>
        <v>647</v>
      </c>
      <c r="Z244" s="163">
        <f t="shared" si="92"/>
        <v>696</v>
      </c>
      <c r="AA244" s="164">
        <f t="shared" si="93"/>
        <v>1343</v>
      </c>
      <c r="AB244" s="276">
        <f t="shared" si="87"/>
        <v>4</v>
      </c>
      <c r="AC244" s="413">
        <v>647</v>
      </c>
      <c r="AD244" s="413">
        <v>696</v>
      </c>
      <c r="AE244" s="414">
        <v>1343</v>
      </c>
      <c r="AF244" s="375">
        <f t="shared" si="85"/>
        <v>0</v>
      </c>
      <c r="AG244" s="376">
        <f t="shared" si="79"/>
        <v>0</v>
      </c>
      <c r="AH244" s="376">
        <f t="shared" si="80"/>
        <v>0</v>
      </c>
      <c r="AJ244" s="184">
        <v>2</v>
      </c>
      <c r="AK244" s="185">
        <f t="shared" si="88"/>
        <v>1</v>
      </c>
      <c r="AL244" s="185">
        <f t="shared" si="89"/>
        <v>1</v>
      </c>
      <c r="AM244" s="185"/>
      <c r="AN244" s="185"/>
      <c r="AO244" s="185"/>
      <c r="AP244" s="185"/>
      <c r="AQ244" s="247"/>
      <c r="AR244" s="183"/>
      <c r="AS244" s="183"/>
      <c r="AT244" s="183"/>
      <c r="AU244" s="183"/>
      <c r="AV244" s="183"/>
      <c r="AW244" s="183"/>
      <c r="AX244" s="183"/>
      <c r="AY244" s="183"/>
      <c r="AZ244" s="183"/>
      <c r="BA244" s="186"/>
      <c r="BD244" s="423">
        <f t="shared" si="94"/>
        <v>4</v>
      </c>
      <c r="BE244" s="423">
        <f t="shared" si="95"/>
        <v>0</v>
      </c>
      <c r="BF244" s="423">
        <f t="shared" si="96"/>
        <v>4</v>
      </c>
    </row>
    <row r="245" spans="2:61" ht="15" customHeight="1">
      <c r="B245" s="1201"/>
      <c r="C245" s="128">
        <v>42</v>
      </c>
      <c r="D245" s="129">
        <v>395</v>
      </c>
      <c r="E245" s="130">
        <v>384</v>
      </c>
      <c r="F245" s="131">
        <v>779</v>
      </c>
      <c r="G245" s="129"/>
      <c r="H245" s="130"/>
      <c r="I245" s="132">
        <f t="shared" si="81"/>
        <v>0</v>
      </c>
      <c r="J245" s="129">
        <v>5</v>
      </c>
      <c r="K245" s="130">
        <v>4</v>
      </c>
      <c r="L245" s="132">
        <f t="shared" si="90"/>
        <v>9</v>
      </c>
      <c r="M245" s="129"/>
      <c r="N245" s="130"/>
      <c r="O245" s="132">
        <f t="shared" si="82"/>
        <v>0</v>
      </c>
      <c r="P245" s="187">
        <v>4</v>
      </c>
      <c r="Q245" s="188">
        <v>3</v>
      </c>
      <c r="R245" s="132">
        <f t="shared" si="83"/>
        <v>7</v>
      </c>
      <c r="S245" s="187"/>
      <c r="T245" s="188"/>
      <c r="U245" s="132">
        <f t="shared" si="84"/>
        <v>0</v>
      </c>
      <c r="V245" s="54">
        <v>1</v>
      </c>
      <c r="W245" s="55">
        <v>2</v>
      </c>
      <c r="X245" s="132">
        <v>1</v>
      </c>
      <c r="Y245" s="129">
        <f t="shared" si="91"/>
        <v>397</v>
      </c>
      <c r="Z245" s="130">
        <f t="shared" si="92"/>
        <v>387</v>
      </c>
      <c r="AA245" s="131">
        <f t="shared" si="93"/>
        <v>784</v>
      </c>
      <c r="AB245" s="274">
        <f t="shared" si="87"/>
        <v>5</v>
      </c>
      <c r="AC245" s="409">
        <v>397</v>
      </c>
      <c r="AD245" s="409">
        <v>387</v>
      </c>
      <c r="AE245" s="410">
        <v>784</v>
      </c>
      <c r="AF245" s="371">
        <f t="shared" si="85"/>
        <v>0</v>
      </c>
      <c r="AG245" s="372">
        <f t="shared" si="79"/>
        <v>0</v>
      </c>
      <c r="AH245" s="372">
        <f t="shared" si="80"/>
        <v>0</v>
      </c>
      <c r="AJ245" s="184">
        <v>1</v>
      </c>
      <c r="AK245" s="185">
        <f t="shared" si="88"/>
        <v>1</v>
      </c>
      <c r="AL245" s="185">
        <f t="shared" si="89"/>
        <v>1</v>
      </c>
      <c r="AT245" s="97"/>
      <c r="AU245" s="97"/>
      <c r="AV245" s="97"/>
      <c r="AW245" s="97"/>
      <c r="AX245" s="97"/>
      <c r="AY245" s="97"/>
      <c r="AZ245" s="97"/>
      <c r="BA245" s="101"/>
      <c r="BD245" s="423">
        <f t="shared" si="94"/>
        <v>2</v>
      </c>
      <c r="BE245" s="423">
        <f t="shared" si="95"/>
        <v>3</v>
      </c>
      <c r="BF245" s="423">
        <f t="shared" si="96"/>
        <v>5</v>
      </c>
      <c r="BH245" s="97"/>
      <c r="BI245" s="97"/>
    </row>
    <row r="246" spans="2:61" ht="15" customHeight="1">
      <c r="B246" s="1201"/>
      <c r="C246" s="128">
        <v>43</v>
      </c>
      <c r="D246" s="129">
        <v>795</v>
      </c>
      <c r="E246" s="130">
        <v>905</v>
      </c>
      <c r="F246" s="131">
        <v>1700</v>
      </c>
      <c r="G246" s="129"/>
      <c r="H246" s="130"/>
      <c r="I246" s="132">
        <f t="shared" si="81"/>
        <v>0</v>
      </c>
      <c r="J246" s="129">
        <v>10</v>
      </c>
      <c r="K246" s="130">
        <v>11</v>
      </c>
      <c r="L246" s="132">
        <f t="shared" si="90"/>
        <v>21</v>
      </c>
      <c r="M246" s="129"/>
      <c r="N246" s="130"/>
      <c r="O246" s="132">
        <f t="shared" si="82"/>
        <v>0</v>
      </c>
      <c r="P246" s="187">
        <v>8</v>
      </c>
      <c r="Q246" s="188">
        <v>10</v>
      </c>
      <c r="R246" s="132">
        <f t="shared" si="83"/>
        <v>18</v>
      </c>
      <c r="S246" s="187"/>
      <c r="T246" s="188"/>
      <c r="U246" s="132">
        <f t="shared" si="84"/>
        <v>0</v>
      </c>
      <c r="V246" s="54">
        <v>0</v>
      </c>
      <c r="W246" s="55">
        <v>3</v>
      </c>
      <c r="X246" s="132">
        <v>4</v>
      </c>
      <c r="Y246" s="129">
        <f t="shared" si="91"/>
        <v>797</v>
      </c>
      <c r="Z246" s="130">
        <f t="shared" si="92"/>
        <v>909</v>
      </c>
      <c r="AA246" s="131">
        <f t="shared" si="93"/>
        <v>1706</v>
      </c>
      <c r="AB246" s="274">
        <f t="shared" si="87"/>
        <v>6</v>
      </c>
      <c r="AC246" s="409">
        <v>797</v>
      </c>
      <c r="AD246" s="409">
        <v>909</v>
      </c>
      <c r="AE246" s="410">
        <v>1706</v>
      </c>
      <c r="AF246" s="371">
        <f t="shared" si="85"/>
        <v>0</v>
      </c>
      <c r="AG246" s="372">
        <f t="shared" si="79"/>
        <v>0</v>
      </c>
      <c r="AH246" s="372">
        <f t="shared" si="80"/>
        <v>0</v>
      </c>
      <c r="AJ246" s="184">
        <v>9</v>
      </c>
      <c r="AK246" s="185">
        <f t="shared" si="88"/>
        <v>1</v>
      </c>
      <c r="AL246" s="185">
        <f t="shared" si="89"/>
        <v>1</v>
      </c>
      <c r="AQ246" s="243"/>
      <c r="AR246" s="97"/>
      <c r="AS246" s="97"/>
      <c r="BD246" s="423">
        <f t="shared" si="94"/>
        <v>2</v>
      </c>
      <c r="BE246" s="423">
        <f t="shared" si="95"/>
        <v>4</v>
      </c>
      <c r="BF246" s="423">
        <f t="shared" si="96"/>
        <v>6</v>
      </c>
      <c r="BH246" s="97"/>
      <c r="BI246" s="97"/>
    </row>
    <row r="247" spans="2:61" ht="15" customHeight="1">
      <c r="B247" s="1201"/>
      <c r="C247" s="128">
        <v>44</v>
      </c>
      <c r="D247" s="129">
        <v>693</v>
      </c>
      <c r="E247" s="130">
        <v>651</v>
      </c>
      <c r="F247" s="131">
        <v>1344</v>
      </c>
      <c r="G247" s="129"/>
      <c r="H247" s="130"/>
      <c r="I247" s="132">
        <f t="shared" si="81"/>
        <v>0</v>
      </c>
      <c r="J247" s="129">
        <v>17</v>
      </c>
      <c r="K247" s="130">
        <v>8</v>
      </c>
      <c r="L247" s="132">
        <f t="shared" si="90"/>
        <v>25</v>
      </c>
      <c r="M247" s="129"/>
      <c r="N247" s="130"/>
      <c r="O247" s="132">
        <f t="shared" si="82"/>
        <v>0</v>
      </c>
      <c r="P247" s="187">
        <v>11</v>
      </c>
      <c r="Q247" s="188">
        <v>5</v>
      </c>
      <c r="R247" s="132">
        <f t="shared" si="83"/>
        <v>16</v>
      </c>
      <c r="S247" s="187"/>
      <c r="T247" s="188"/>
      <c r="U247" s="132">
        <f t="shared" si="84"/>
        <v>0</v>
      </c>
      <c r="V247" s="54">
        <v>1</v>
      </c>
      <c r="W247" s="55">
        <v>-1</v>
      </c>
      <c r="X247" s="132">
        <v>3</v>
      </c>
      <c r="Y247" s="129">
        <f t="shared" si="91"/>
        <v>700</v>
      </c>
      <c r="Z247" s="130">
        <f t="shared" si="92"/>
        <v>653</v>
      </c>
      <c r="AA247" s="131">
        <f t="shared" si="93"/>
        <v>1353</v>
      </c>
      <c r="AB247" s="274">
        <f t="shared" si="87"/>
        <v>9</v>
      </c>
      <c r="AC247" s="409">
        <v>700</v>
      </c>
      <c r="AD247" s="409">
        <v>653</v>
      </c>
      <c r="AE247" s="410">
        <v>1353</v>
      </c>
      <c r="AF247" s="371">
        <f t="shared" si="85"/>
        <v>0</v>
      </c>
      <c r="AG247" s="372">
        <f t="shared" si="79"/>
        <v>0</v>
      </c>
      <c r="AH247" s="372">
        <f t="shared" si="80"/>
        <v>0</v>
      </c>
      <c r="AJ247" s="184">
        <v>4</v>
      </c>
      <c r="AK247" s="185">
        <f t="shared" si="88"/>
        <v>1</v>
      </c>
      <c r="AL247" s="185">
        <f t="shared" si="89"/>
        <v>1</v>
      </c>
      <c r="BD247" s="423">
        <f t="shared" si="94"/>
        <v>7</v>
      </c>
      <c r="BE247" s="423">
        <f t="shared" si="95"/>
        <v>2</v>
      </c>
      <c r="BF247" s="423">
        <f t="shared" si="96"/>
        <v>9</v>
      </c>
      <c r="BH247" s="97"/>
      <c r="BI247" s="97"/>
    </row>
    <row r="248" spans="2:61" ht="15" customHeight="1">
      <c r="B248" s="1202"/>
      <c r="C248" s="169" t="s">
        <v>244</v>
      </c>
      <c r="D248" s="170">
        <v>27587</v>
      </c>
      <c r="E248" s="171">
        <v>28861</v>
      </c>
      <c r="F248" s="172">
        <v>56448</v>
      </c>
      <c r="G248" s="170">
        <f aca="true" t="shared" si="97" ref="G248:W248">SUM(G204:G247)</f>
        <v>0</v>
      </c>
      <c r="H248" s="171">
        <f t="shared" si="97"/>
        <v>0</v>
      </c>
      <c r="I248" s="172">
        <f t="shared" si="81"/>
        <v>0</v>
      </c>
      <c r="J248" s="170">
        <f t="shared" si="97"/>
        <v>467</v>
      </c>
      <c r="K248" s="171">
        <f t="shared" si="97"/>
        <v>412</v>
      </c>
      <c r="L248" s="172">
        <f aca="true" t="shared" si="98" ref="L248:L265">SUM(J248:K248)</f>
        <v>879</v>
      </c>
      <c r="M248" s="170">
        <f>SUM(M204:M247)</f>
        <v>0</v>
      </c>
      <c r="N248" s="171">
        <f>SUM(N204:N247)</f>
        <v>0</v>
      </c>
      <c r="O248" s="172">
        <f t="shared" si="82"/>
        <v>0</v>
      </c>
      <c r="P248" s="170">
        <f t="shared" si="97"/>
        <v>352</v>
      </c>
      <c r="Q248" s="171">
        <f t="shared" si="97"/>
        <v>318</v>
      </c>
      <c r="R248" s="172">
        <f t="shared" si="83"/>
        <v>670</v>
      </c>
      <c r="S248" s="170">
        <f t="shared" si="97"/>
        <v>7</v>
      </c>
      <c r="T248" s="171">
        <f t="shared" si="97"/>
        <v>8</v>
      </c>
      <c r="U248" s="172">
        <f t="shared" si="84"/>
        <v>15</v>
      </c>
      <c r="V248" s="60">
        <f t="shared" si="97"/>
        <v>0</v>
      </c>
      <c r="W248" s="61">
        <f t="shared" si="97"/>
        <v>0</v>
      </c>
      <c r="X248" s="172">
        <f aca="true" t="shared" si="99" ref="X248:X265">SUM(V248:W248)</f>
        <v>0</v>
      </c>
      <c r="Y248" s="170">
        <f t="shared" si="91"/>
        <v>27709</v>
      </c>
      <c r="Z248" s="171">
        <f t="shared" si="92"/>
        <v>28963</v>
      </c>
      <c r="AA248" s="172">
        <f t="shared" si="93"/>
        <v>56672</v>
      </c>
      <c r="AB248" s="277">
        <f>SUM(AB204:AB247)</f>
        <v>224</v>
      </c>
      <c r="AC248" s="406">
        <v>27709</v>
      </c>
      <c r="AD248" s="406">
        <v>28963</v>
      </c>
      <c r="AE248" s="406">
        <v>56672</v>
      </c>
      <c r="AF248" s="377">
        <f t="shared" si="85"/>
        <v>0</v>
      </c>
      <c r="AG248" s="378">
        <f t="shared" si="79"/>
        <v>0</v>
      </c>
      <c r="AH248" s="378">
        <f t="shared" si="80"/>
        <v>0</v>
      </c>
      <c r="BD248" s="423">
        <f t="shared" si="94"/>
        <v>122</v>
      </c>
      <c r="BE248" s="423">
        <f t="shared" si="95"/>
        <v>102</v>
      </c>
      <c r="BF248" s="423">
        <f t="shared" si="96"/>
        <v>224</v>
      </c>
      <c r="BH248" s="97"/>
      <c r="BI248" s="97"/>
    </row>
    <row r="249" spans="1:58" s="97" customFormat="1" ht="15" customHeight="1">
      <c r="A249" s="96"/>
      <c r="B249" s="595" t="s">
        <v>314</v>
      </c>
      <c r="C249" s="194"/>
      <c r="D249" s="195">
        <v>183007</v>
      </c>
      <c r="E249" s="195">
        <v>194884</v>
      </c>
      <c r="F249" s="195">
        <v>377891</v>
      </c>
      <c r="G249" s="195">
        <f aca="true" t="shared" si="100" ref="G249:W249">SUM(G248,G203,G180,G144,G121,G102,G83,G63)</f>
        <v>0</v>
      </c>
      <c r="H249" s="196">
        <f t="shared" si="100"/>
        <v>0</v>
      </c>
      <c r="I249" s="197">
        <f t="shared" si="81"/>
        <v>0</v>
      </c>
      <c r="J249" s="195">
        <f t="shared" si="100"/>
        <v>3442</v>
      </c>
      <c r="K249" s="196">
        <f t="shared" si="100"/>
        <v>2769</v>
      </c>
      <c r="L249" s="197">
        <f t="shared" si="98"/>
        <v>6211</v>
      </c>
      <c r="M249" s="195">
        <f>SUM(M248,M203,M180,M144,M121,M102,M83,M63)</f>
        <v>0</v>
      </c>
      <c r="N249" s="196">
        <f>SUM(N248,N203,N180,N144,N121,N102,N83,N63)</f>
        <v>0</v>
      </c>
      <c r="O249" s="197">
        <f t="shared" si="82"/>
        <v>0</v>
      </c>
      <c r="P249" s="195">
        <f t="shared" si="100"/>
        <v>3625</v>
      </c>
      <c r="Q249" s="196">
        <f t="shared" si="100"/>
        <v>2924</v>
      </c>
      <c r="R249" s="197">
        <f t="shared" si="83"/>
        <v>6549</v>
      </c>
      <c r="S249" s="195">
        <f t="shared" si="100"/>
        <v>65</v>
      </c>
      <c r="T249" s="196">
        <f t="shared" si="100"/>
        <v>57</v>
      </c>
      <c r="U249" s="197">
        <f t="shared" si="84"/>
        <v>122</v>
      </c>
      <c r="V249" s="62">
        <f t="shared" si="100"/>
        <v>0</v>
      </c>
      <c r="W249" s="63">
        <f t="shared" si="100"/>
        <v>9</v>
      </c>
      <c r="X249" s="197">
        <f t="shared" si="99"/>
        <v>9</v>
      </c>
      <c r="Y249" s="195">
        <f t="shared" si="91"/>
        <v>182889</v>
      </c>
      <c r="Z249" s="196">
        <f t="shared" si="92"/>
        <v>194795</v>
      </c>
      <c r="AA249" s="197">
        <f t="shared" si="93"/>
        <v>377684</v>
      </c>
      <c r="AB249" s="278">
        <f>SUM(AB63,AB83,AB102,AB121,AB144,AB180,AB203,AB248)</f>
        <v>-207</v>
      </c>
      <c r="AC249" s="195">
        <f>SUM(AC248,AC203,AC180,AC144,AC121,AC102,AC83,AC63)</f>
        <v>182889</v>
      </c>
      <c r="AD249" s="195">
        <f>SUM(AD248,AD203,AD180,AD144,AD121,AD102,AD83,AD63)</f>
        <v>194795</v>
      </c>
      <c r="AE249" s="195">
        <f>SUM(AE248,AE203,AE180,AE144,AE121,AE102,AE83,AE63)</f>
        <v>377684</v>
      </c>
      <c r="AF249" s="379">
        <f t="shared" si="85"/>
        <v>0</v>
      </c>
      <c r="AG249" s="380">
        <f t="shared" si="79"/>
        <v>0</v>
      </c>
      <c r="AH249" s="380">
        <f t="shared" si="80"/>
        <v>0</v>
      </c>
      <c r="AJ249" s="99"/>
      <c r="AK249" s="100"/>
      <c r="AL249" s="100"/>
      <c r="AM249" s="100"/>
      <c r="AN249" s="100"/>
      <c r="AO249" s="100"/>
      <c r="AP249" s="100"/>
      <c r="AQ249" s="243"/>
      <c r="BA249" s="101"/>
      <c r="BD249" s="423">
        <f t="shared" si="94"/>
        <v>-118</v>
      </c>
      <c r="BE249" s="423">
        <f t="shared" si="95"/>
        <v>-89</v>
      </c>
      <c r="BF249" s="423">
        <f t="shared" si="96"/>
        <v>-207</v>
      </c>
    </row>
    <row r="250" spans="1:58" s="97" customFormat="1" ht="15" customHeight="1">
      <c r="A250" s="96"/>
      <c r="B250" s="1251" t="s">
        <v>572</v>
      </c>
      <c r="C250" s="611" t="s">
        <v>571</v>
      </c>
      <c r="D250" s="118">
        <v>503</v>
      </c>
      <c r="E250" s="119">
        <v>545</v>
      </c>
      <c r="F250" s="120">
        <v>1048</v>
      </c>
      <c r="G250" s="118"/>
      <c r="H250" s="119"/>
      <c r="I250" s="121">
        <f t="shared" si="81"/>
        <v>0</v>
      </c>
      <c r="J250" s="118">
        <v>6</v>
      </c>
      <c r="K250" s="119">
        <v>4</v>
      </c>
      <c r="L250" s="121">
        <f t="shared" si="98"/>
        <v>10</v>
      </c>
      <c r="M250" s="118"/>
      <c r="N250" s="119"/>
      <c r="O250" s="121">
        <f t="shared" si="82"/>
        <v>0</v>
      </c>
      <c r="P250" s="118">
        <v>8</v>
      </c>
      <c r="Q250" s="119">
        <v>10</v>
      </c>
      <c r="R250" s="121">
        <f t="shared" si="83"/>
        <v>18</v>
      </c>
      <c r="S250" s="118"/>
      <c r="T250" s="119"/>
      <c r="U250" s="121">
        <f t="shared" si="84"/>
        <v>0</v>
      </c>
      <c r="V250" s="72">
        <v>-1</v>
      </c>
      <c r="W250" s="73">
        <v>-1</v>
      </c>
      <c r="X250" s="121">
        <f t="shared" si="99"/>
        <v>-2</v>
      </c>
      <c r="Y250" s="118">
        <f t="shared" si="91"/>
        <v>500</v>
      </c>
      <c r="Z250" s="119">
        <f t="shared" si="92"/>
        <v>538</v>
      </c>
      <c r="AA250" s="120">
        <f t="shared" si="93"/>
        <v>1038</v>
      </c>
      <c r="AB250" s="273">
        <f>AA250-F250</f>
        <v>-10</v>
      </c>
      <c r="AC250" s="398">
        <v>500</v>
      </c>
      <c r="AD250" s="398">
        <v>538</v>
      </c>
      <c r="AE250" s="399">
        <v>1038</v>
      </c>
      <c r="AF250" s="369">
        <f t="shared" si="85"/>
        <v>0</v>
      </c>
      <c r="AG250" s="370">
        <f t="shared" si="79"/>
        <v>0</v>
      </c>
      <c r="AH250" s="370">
        <f t="shared" si="80"/>
        <v>0</v>
      </c>
      <c r="AJ250" s="99"/>
      <c r="AK250" s="100"/>
      <c r="AL250" s="100"/>
      <c r="AM250" s="100"/>
      <c r="AN250" s="100"/>
      <c r="AO250" s="100"/>
      <c r="AP250" s="100"/>
      <c r="AQ250" s="243"/>
      <c r="BA250" s="101"/>
      <c r="BD250" s="423">
        <f t="shared" si="94"/>
        <v>-3</v>
      </c>
      <c r="BE250" s="423">
        <f t="shared" si="95"/>
        <v>-7</v>
      </c>
      <c r="BF250" s="423">
        <f t="shared" si="96"/>
        <v>-10</v>
      </c>
    </row>
    <row r="251" spans="1:58" s="97" customFormat="1" ht="15" customHeight="1">
      <c r="A251" s="96"/>
      <c r="B251" s="1209"/>
      <c r="C251" s="611" t="s">
        <v>573</v>
      </c>
      <c r="D251" s="129">
        <v>404</v>
      </c>
      <c r="E251" s="130">
        <v>450</v>
      </c>
      <c r="F251" s="131">
        <v>854</v>
      </c>
      <c r="G251" s="129"/>
      <c r="H251" s="130"/>
      <c r="I251" s="132">
        <f t="shared" si="81"/>
        <v>0</v>
      </c>
      <c r="J251" s="129">
        <v>1</v>
      </c>
      <c r="K251" s="130">
        <v>2</v>
      </c>
      <c r="L251" s="132">
        <f t="shared" si="98"/>
        <v>3</v>
      </c>
      <c r="M251" s="129"/>
      <c r="N251" s="130"/>
      <c r="O251" s="132">
        <f t="shared" si="82"/>
        <v>0</v>
      </c>
      <c r="P251" s="129">
        <v>2</v>
      </c>
      <c r="Q251" s="130">
        <v>4</v>
      </c>
      <c r="R251" s="132">
        <f t="shared" si="83"/>
        <v>6</v>
      </c>
      <c r="S251" s="129"/>
      <c r="T251" s="130"/>
      <c r="U251" s="132">
        <f t="shared" si="84"/>
        <v>0</v>
      </c>
      <c r="V251" s="74">
        <v>1</v>
      </c>
      <c r="W251" s="75">
        <v>3</v>
      </c>
      <c r="X251" s="132">
        <f t="shared" si="99"/>
        <v>4</v>
      </c>
      <c r="Y251" s="129">
        <f t="shared" si="91"/>
        <v>404</v>
      </c>
      <c r="Z251" s="130">
        <f t="shared" si="92"/>
        <v>451</v>
      </c>
      <c r="AA251" s="131">
        <f t="shared" si="93"/>
        <v>855</v>
      </c>
      <c r="AB251" s="274">
        <f>AA251-F251</f>
        <v>1</v>
      </c>
      <c r="AC251" s="400">
        <v>404</v>
      </c>
      <c r="AD251" s="400">
        <v>451</v>
      </c>
      <c r="AE251" s="401">
        <v>855</v>
      </c>
      <c r="AF251" s="371">
        <f t="shared" si="85"/>
        <v>0</v>
      </c>
      <c r="AG251" s="372">
        <f t="shared" si="79"/>
        <v>0</v>
      </c>
      <c r="AH251" s="372">
        <f t="shared" si="80"/>
        <v>0</v>
      </c>
      <c r="AJ251" s="99"/>
      <c r="AK251" s="100"/>
      <c r="AL251" s="100"/>
      <c r="AM251" s="100"/>
      <c r="AN251" s="100"/>
      <c r="AO251" s="100"/>
      <c r="AP251" s="100"/>
      <c r="AQ251" s="243"/>
      <c r="BA251" s="101"/>
      <c r="BD251" s="423">
        <f t="shared" si="94"/>
        <v>0</v>
      </c>
      <c r="BE251" s="423">
        <f t="shared" si="95"/>
        <v>1</v>
      </c>
      <c r="BF251" s="423">
        <f t="shared" si="96"/>
        <v>1</v>
      </c>
    </row>
    <row r="252" spans="1:58" s="97" customFormat="1" ht="15" customHeight="1">
      <c r="A252" s="96"/>
      <c r="B252" s="1209"/>
      <c r="C252" s="611" t="s">
        <v>574</v>
      </c>
      <c r="D252" s="129">
        <v>686</v>
      </c>
      <c r="E252" s="130">
        <v>797</v>
      </c>
      <c r="F252" s="131">
        <v>1483</v>
      </c>
      <c r="G252" s="129"/>
      <c r="H252" s="130"/>
      <c r="I252" s="132">
        <f t="shared" si="81"/>
        <v>0</v>
      </c>
      <c r="J252" s="129">
        <v>10</v>
      </c>
      <c r="K252" s="130">
        <v>5</v>
      </c>
      <c r="L252" s="132">
        <f t="shared" si="98"/>
        <v>15</v>
      </c>
      <c r="M252" s="129"/>
      <c r="N252" s="130"/>
      <c r="O252" s="132">
        <f t="shared" si="82"/>
        <v>0</v>
      </c>
      <c r="P252" s="129">
        <v>16</v>
      </c>
      <c r="Q252" s="130">
        <v>10</v>
      </c>
      <c r="R252" s="132">
        <f t="shared" si="83"/>
        <v>26</v>
      </c>
      <c r="S252" s="129"/>
      <c r="T252" s="130"/>
      <c r="U252" s="132">
        <f t="shared" si="84"/>
        <v>0</v>
      </c>
      <c r="V252" s="74">
        <v>-3</v>
      </c>
      <c r="W252" s="75"/>
      <c r="X252" s="132">
        <f t="shared" si="99"/>
        <v>-3</v>
      </c>
      <c r="Y252" s="129">
        <f t="shared" si="91"/>
        <v>677</v>
      </c>
      <c r="Z252" s="130">
        <f t="shared" si="92"/>
        <v>792</v>
      </c>
      <c r="AA252" s="131">
        <f t="shared" si="93"/>
        <v>1469</v>
      </c>
      <c r="AB252" s="274">
        <f>AA252-F252</f>
        <v>-14</v>
      </c>
      <c r="AC252" s="400">
        <v>677</v>
      </c>
      <c r="AD252" s="400">
        <v>792</v>
      </c>
      <c r="AE252" s="401">
        <v>1469</v>
      </c>
      <c r="AF252" s="371">
        <f t="shared" si="85"/>
        <v>0</v>
      </c>
      <c r="AG252" s="372">
        <f t="shared" si="79"/>
        <v>0</v>
      </c>
      <c r="AH252" s="372">
        <f t="shared" si="80"/>
        <v>0</v>
      </c>
      <c r="AJ252" s="99"/>
      <c r="AK252" s="100"/>
      <c r="AL252" s="100"/>
      <c r="AM252" s="100"/>
      <c r="AN252" s="100"/>
      <c r="AO252" s="100"/>
      <c r="AP252" s="100"/>
      <c r="AQ252" s="243"/>
      <c r="BA252" s="101"/>
      <c r="BD252" s="423">
        <f t="shared" si="94"/>
        <v>-9</v>
      </c>
      <c r="BE252" s="423">
        <f t="shared" si="95"/>
        <v>-5</v>
      </c>
      <c r="BF252" s="423">
        <f t="shared" si="96"/>
        <v>-14</v>
      </c>
    </row>
    <row r="253" spans="1:58" s="97" customFormat="1" ht="15" customHeight="1">
      <c r="A253" s="96"/>
      <c r="B253" s="1209"/>
      <c r="C253" s="611" t="s">
        <v>575</v>
      </c>
      <c r="D253" s="129">
        <v>431</v>
      </c>
      <c r="E253" s="130">
        <v>550</v>
      </c>
      <c r="F253" s="131">
        <v>981</v>
      </c>
      <c r="G253" s="129"/>
      <c r="H253" s="130"/>
      <c r="I253" s="132">
        <f t="shared" si="81"/>
        <v>0</v>
      </c>
      <c r="J253" s="129">
        <v>7</v>
      </c>
      <c r="K253" s="130">
        <v>12</v>
      </c>
      <c r="L253" s="132">
        <f t="shared" si="98"/>
        <v>19</v>
      </c>
      <c r="M253" s="129"/>
      <c r="N253" s="130"/>
      <c r="O253" s="132">
        <f t="shared" si="82"/>
        <v>0</v>
      </c>
      <c r="P253" s="129">
        <v>6</v>
      </c>
      <c r="Q253" s="130">
        <v>12</v>
      </c>
      <c r="R253" s="132">
        <f t="shared" si="83"/>
        <v>18</v>
      </c>
      <c r="S253" s="129">
        <v>2</v>
      </c>
      <c r="T253" s="130"/>
      <c r="U253" s="132">
        <f t="shared" si="84"/>
        <v>2</v>
      </c>
      <c r="V253" s="74">
        <v>1</v>
      </c>
      <c r="W253" s="75">
        <v>2</v>
      </c>
      <c r="X253" s="132">
        <f t="shared" si="99"/>
        <v>3</v>
      </c>
      <c r="Y253" s="129">
        <f t="shared" si="91"/>
        <v>435</v>
      </c>
      <c r="Z253" s="130">
        <f t="shared" si="92"/>
        <v>552</v>
      </c>
      <c r="AA253" s="131">
        <f t="shared" si="93"/>
        <v>987</v>
      </c>
      <c r="AB253" s="274">
        <f>AA253-F253</f>
        <v>6</v>
      </c>
      <c r="AC253" s="400">
        <v>435</v>
      </c>
      <c r="AD253" s="400">
        <v>552</v>
      </c>
      <c r="AE253" s="401">
        <v>987</v>
      </c>
      <c r="AF253" s="371">
        <f t="shared" si="85"/>
        <v>0</v>
      </c>
      <c r="AG253" s="372">
        <f t="shared" si="79"/>
        <v>0</v>
      </c>
      <c r="AH253" s="372">
        <f t="shared" si="80"/>
        <v>0</v>
      </c>
      <c r="AJ253" s="99"/>
      <c r="AK253" s="100"/>
      <c r="AL253" s="100"/>
      <c r="AM253" s="100"/>
      <c r="AN253" s="100"/>
      <c r="AO253" s="100"/>
      <c r="AP253" s="100"/>
      <c r="AQ253" s="243"/>
      <c r="BA253" s="101"/>
      <c r="BD253" s="423">
        <f t="shared" si="94"/>
        <v>4</v>
      </c>
      <c r="BE253" s="423">
        <f t="shared" si="95"/>
        <v>2</v>
      </c>
      <c r="BF253" s="423">
        <f t="shared" si="96"/>
        <v>6</v>
      </c>
    </row>
    <row r="254" spans="1:58" s="97" customFormat="1" ht="15" customHeight="1">
      <c r="A254" s="96"/>
      <c r="B254" s="1209"/>
      <c r="C254" s="611" t="s">
        <v>576</v>
      </c>
      <c r="D254" s="129">
        <v>735</v>
      </c>
      <c r="E254" s="130">
        <v>758</v>
      </c>
      <c r="F254" s="131">
        <v>1493</v>
      </c>
      <c r="G254" s="129"/>
      <c r="H254" s="130"/>
      <c r="I254" s="132">
        <f t="shared" si="81"/>
        <v>0</v>
      </c>
      <c r="J254" s="129">
        <v>13</v>
      </c>
      <c r="K254" s="130">
        <v>13</v>
      </c>
      <c r="L254" s="132">
        <f t="shared" si="98"/>
        <v>26</v>
      </c>
      <c r="M254" s="129"/>
      <c r="N254" s="130"/>
      <c r="O254" s="132">
        <f t="shared" si="82"/>
        <v>0</v>
      </c>
      <c r="P254" s="129">
        <v>16</v>
      </c>
      <c r="Q254" s="130">
        <v>10</v>
      </c>
      <c r="R254" s="132">
        <f t="shared" si="83"/>
        <v>26</v>
      </c>
      <c r="S254" s="129">
        <v>1</v>
      </c>
      <c r="T254" s="130">
        <v>1</v>
      </c>
      <c r="U254" s="132">
        <f t="shared" si="84"/>
        <v>2</v>
      </c>
      <c r="V254" s="74">
        <v>-1</v>
      </c>
      <c r="W254" s="75">
        <v>-2</v>
      </c>
      <c r="X254" s="132">
        <f t="shared" si="99"/>
        <v>-3</v>
      </c>
      <c r="Y254" s="129">
        <f t="shared" si="91"/>
        <v>732</v>
      </c>
      <c r="Z254" s="130">
        <f t="shared" si="92"/>
        <v>760</v>
      </c>
      <c r="AA254" s="131">
        <f t="shared" si="93"/>
        <v>1492</v>
      </c>
      <c r="AB254" s="274">
        <f>AA254-F254</f>
        <v>-1</v>
      </c>
      <c r="AC254" s="400">
        <v>732</v>
      </c>
      <c r="AD254" s="400">
        <v>760</v>
      </c>
      <c r="AE254" s="401">
        <v>1492</v>
      </c>
      <c r="AF254" s="371">
        <f t="shared" si="85"/>
        <v>0</v>
      </c>
      <c r="AG254" s="372">
        <f t="shared" si="79"/>
        <v>0</v>
      </c>
      <c r="AH254" s="372">
        <f t="shared" si="80"/>
        <v>0</v>
      </c>
      <c r="AJ254" s="99"/>
      <c r="AK254" s="100"/>
      <c r="AL254" s="100"/>
      <c r="AM254" s="100"/>
      <c r="AN254" s="100"/>
      <c r="AO254" s="100"/>
      <c r="AP254" s="100"/>
      <c r="AQ254" s="243"/>
      <c r="BA254" s="101"/>
      <c r="BD254" s="423">
        <f t="shared" si="94"/>
        <v>-3</v>
      </c>
      <c r="BE254" s="423">
        <f t="shared" si="95"/>
        <v>2</v>
      </c>
      <c r="BF254" s="423">
        <f t="shared" si="96"/>
        <v>-1</v>
      </c>
    </row>
    <row r="255" spans="1:58" s="97" customFormat="1" ht="15" customHeight="1">
      <c r="A255" s="96"/>
      <c r="B255" s="1210"/>
      <c r="C255" s="612" t="s">
        <v>244</v>
      </c>
      <c r="D255" s="199">
        <v>2759</v>
      </c>
      <c r="E255" s="200">
        <v>3100</v>
      </c>
      <c r="F255" s="201">
        <v>5859</v>
      </c>
      <c r="G255" s="199">
        <f aca="true" t="shared" si="101" ref="G255:W255">SUM(G250:G254)</f>
        <v>0</v>
      </c>
      <c r="H255" s="200">
        <f t="shared" si="101"/>
        <v>0</v>
      </c>
      <c r="I255" s="201">
        <f t="shared" si="81"/>
        <v>0</v>
      </c>
      <c r="J255" s="199">
        <f t="shared" si="101"/>
        <v>37</v>
      </c>
      <c r="K255" s="200">
        <f t="shared" si="101"/>
        <v>36</v>
      </c>
      <c r="L255" s="201">
        <f t="shared" si="98"/>
        <v>73</v>
      </c>
      <c r="M255" s="199">
        <f>SUM(M250:M254)</f>
        <v>0</v>
      </c>
      <c r="N255" s="200">
        <f>SUM(N250:N254)</f>
        <v>0</v>
      </c>
      <c r="O255" s="201">
        <f t="shared" si="82"/>
        <v>0</v>
      </c>
      <c r="P255" s="199">
        <f t="shared" si="101"/>
        <v>48</v>
      </c>
      <c r="Q255" s="200">
        <f t="shared" si="101"/>
        <v>46</v>
      </c>
      <c r="R255" s="201">
        <f t="shared" si="83"/>
        <v>94</v>
      </c>
      <c r="S255" s="199">
        <f t="shared" si="101"/>
        <v>3</v>
      </c>
      <c r="T255" s="200">
        <f t="shared" si="101"/>
        <v>1</v>
      </c>
      <c r="U255" s="201">
        <f t="shared" si="84"/>
        <v>4</v>
      </c>
      <c r="V255" s="64">
        <f t="shared" si="101"/>
        <v>-3</v>
      </c>
      <c r="W255" s="65">
        <f t="shared" si="101"/>
        <v>2</v>
      </c>
      <c r="X255" s="201">
        <f t="shared" si="99"/>
        <v>-1</v>
      </c>
      <c r="Y255" s="199">
        <f t="shared" si="91"/>
        <v>2748</v>
      </c>
      <c r="Z255" s="200">
        <f t="shared" si="92"/>
        <v>3093</v>
      </c>
      <c r="AA255" s="201">
        <f t="shared" si="93"/>
        <v>5841</v>
      </c>
      <c r="AB255" s="279">
        <f>SUM(AB250:AB254)</f>
        <v>-18</v>
      </c>
      <c r="AC255" s="415">
        <f>SUM(AC250:AC254)</f>
        <v>2748</v>
      </c>
      <c r="AD255" s="415">
        <f>SUM(AD250:AD254)</f>
        <v>3093</v>
      </c>
      <c r="AE255" s="415">
        <f>SUM(AE250:AE254)</f>
        <v>5841</v>
      </c>
      <c r="AF255" s="381">
        <f t="shared" si="85"/>
        <v>0</v>
      </c>
      <c r="AG255" s="382">
        <f t="shared" si="79"/>
        <v>0</v>
      </c>
      <c r="AH255" s="382">
        <f t="shared" si="80"/>
        <v>0</v>
      </c>
      <c r="AJ255" s="99"/>
      <c r="AK255" s="100"/>
      <c r="AL255" s="100"/>
      <c r="AM255" s="100"/>
      <c r="AN255" s="100"/>
      <c r="AO255" s="100"/>
      <c r="AP255" s="100"/>
      <c r="AQ255" s="243"/>
      <c r="BA255" s="101"/>
      <c r="BD255" s="423">
        <f t="shared" si="94"/>
        <v>-11</v>
      </c>
      <c r="BE255" s="423">
        <f t="shared" si="95"/>
        <v>-7</v>
      </c>
      <c r="BF255" s="423">
        <f t="shared" si="96"/>
        <v>-18</v>
      </c>
    </row>
    <row r="256" spans="1:58" s="97" customFormat="1" ht="15" customHeight="1">
      <c r="A256" s="96"/>
      <c r="B256" s="1200" t="s">
        <v>253</v>
      </c>
      <c r="C256" s="117">
        <v>1</v>
      </c>
      <c r="D256" s="118">
        <v>534</v>
      </c>
      <c r="E256" s="119">
        <v>584</v>
      </c>
      <c r="F256" s="120">
        <v>1118</v>
      </c>
      <c r="G256" s="118"/>
      <c r="H256" s="119"/>
      <c r="I256" s="121">
        <f t="shared" si="81"/>
        <v>0</v>
      </c>
      <c r="J256" s="118">
        <v>7</v>
      </c>
      <c r="K256" s="119">
        <v>3</v>
      </c>
      <c r="L256" s="121">
        <f t="shared" si="98"/>
        <v>10</v>
      </c>
      <c r="M256" s="118"/>
      <c r="N256" s="119"/>
      <c r="O256" s="121">
        <f t="shared" si="82"/>
        <v>0</v>
      </c>
      <c r="P256" s="118">
        <v>4</v>
      </c>
      <c r="Q256" s="119">
        <v>4</v>
      </c>
      <c r="R256" s="121">
        <f t="shared" si="83"/>
        <v>8</v>
      </c>
      <c r="S256" s="118"/>
      <c r="T256" s="119">
        <v>1</v>
      </c>
      <c r="U256" s="121">
        <f t="shared" si="84"/>
        <v>1</v>
      </c>
      <c r="V256" s="72"/>
      <c r="W256" s="73">
        <v>-1</v>
      </c>
      <c r="X256" s="121">
        <f t="shared" si="99"/>
        <v>-1</v>
      </c>
      <c r="Y256" s="118">
        <f t="shared" si="91"/>
        <v>537</v>
      </c>
      <c r="Z256" s="119">
        <f t="shared" si="92"/>
        <v>583</v>
      </c>
      <c r="AA256" s="120">
        <f t="shared" si="93"/>
        <v>1120</v>
      </c>
      <c r="AB256" s="273">
        <f aca="true" t="shared" si="102" ref="AB256:AB266">AA256-F256</f>
        <v>2</v>
      </c>
      <c r="AC256" s="398">
        <v>537</v>
      </c>
      <c r="AD256" s="398">
        <v>583</v>
      </c>
      <c r="AE256" s="399">
        <v>1120</v>
      </c>
      <c r="AF256" s="369">
        <f t="shared" si="85"/>
        <v>0</v>
      </c>
      <c r="AG256" s="370">
        <f t="shared" si="79"/>
        <v>0</v>
      </c>
      <c r="AH256" s="370">
        <f t="shared" si="80"/>
        <v>0</v>
      </c>
      <c r="AJ256" s="99"/>
      <c r="AK256" s="100"/>
      <c r="AL256" s="100"/>
      <c r="AM256" s="100"/>
      <c r="AN256" s="100"/>
      <c r="AO256" s="100"/>
      <c r="AP256" s="100"/>
      <c r="AQ256" s="243"/>
      <c r="BA256" s="101"/>
      <c r="BD256" s="423">
        <f t="shared" si="94"/>
        <v>3</v>
      </c>
      <c r="BE256" s="423">
        <f t="shared" si="95"/>
        <v>-1</v>
      </c>
      <c r="BF256" s="423">
        <f t="shared" si="96"/>
        <v>2</v>
      </c>
    </row>
    <row r="257" spans="1:58" s="97" customFormat="1" ht="15" customHeight="1">
      <c r="A257" s="96"/>
      <c r="B257" s="1201"/>
      <c r="C257" s="128">
        <v>2</v>
      </c>
      <c r="D257" s="129">
        <v>278</v>
      </c>
      <c r="E257" s="130">
        <v>297</v>
      </c>
      <c r="F257" s="131">
        <v>575</v>
      </c>
      <c r="G257" s="129"/>
      <c r="H257" s="130"/>
      <c r="I257" s="132">
        <f t="shared" si="81"/>
        <v>0</v>
      </c>
      <c r="J257" s="129">
        <v>2</v>
      </c>
      <c r="K257" s="130">
        <v>7</v>
      </c>
      <c r="L257" s="132">
        <f t="shared" si="98"/>
        <v>9</v>
      </c>
      <c r="M257" s="129"/>
      <c r="N257" s="130"/>
      <c r="O257" s="132">
        <f t="shared" si="82"/>
        <v>0</v>
      </c>
      <c r="P257" s="129">
        <v>3</v>
      </c>
      <c r="Q257" s="130">
        <v>2</v>
      </c>
      <c r="R257" s="132">
        <f t="shared" si="83"/>
        <v>5</v>
      </c>
      <c r="S257" s="129"/>
      <c r="T257" s="130"/>
      <c r="U257" s="132">
        <f t="shared" si="84"/>
        <v>0</v>
      </c>
      <c r="V257" s="74">
        <v>-1</v>
      </c>
      <c r="W257" s="75"/>
      <c r="X257" s="132">
        <f t="shared" si="99"/>
        <v>-1</v>
      </c>
      <c r="Y257" s="129">
        <f t="shared" si="91"/>
        <v>276</v>
      </c>
      <c r="Z257" s="130">
        <f t="shared" si="92"/>
        <v>302</v>
      </c>
      <c r="AA257" s="131">
        <f t="shared" si="93"/>
        <v>578</v>
      </c>
      <c r="AB257" s="274">
        <f t="shared" si="102"/>
        <v>3</v>
      </c>
      <c r="AC257" s="400">
        <v>276</v>
      </c>
      <c r="AD257" s="400">
        <v>302</v>
      </c>
      <c r="AE257" s="401">
        <v>578</v>
      </c>
      <c r="AF257" s="371">
        <f t="shared" si="85"/>
        <v>0</v>
      </c>
      <c r="AG257" s="372">
        <f t="shared" si="79"/>
        <v>0</v>
      </c>
      <c r="AH257" s="372">
        <f t="shared" si="80"/>
        <v>0</v>
      </c>
      <c r="AJ257" s="99"/>
      <c r="AK257" s="100"/>
      <c r="AL257" s="100"/>
      <c r="AM257" s="100"/>
      <c r="AN257" s="100"/>
      <c r="AO257" s="100"/>
      <c r="AP257" s="100"/>
      <c r="AQ257" s="243"/>
      <c r="BA257" s="101"/>
      <c r="BD257" s="423">
        <f t="shared" si="94"/>
        <v>-2</v>
      </c>
      <c r="BE257" s="423">
        <f t="shared" si="95"/>
        <v>5</v>
      </c>
      <c r="BF257" s="423">
        <f t="shared" si="96"/>
        <v>3</v>
      </c>
    </row>
    <row r="258" spans="1:58" s="97" customFormat="1" ht="15" customHeight="1">
      <c r="A258" s="96"/>
      <c r="B258" s="1201"/>
      <c r="C258" s="128">
        <v>3</v>
      </c>
      <c r="D258" s="129">
        <v>216</v>
      </c>
      <c r="E258" s="130">
        <v>238</v>
      </c>
      <c r="F258" s="131">
        <v>454</v>
      </c>
      <c r="G258" s="129"/>
      <c r="H258" s="130"/>
      <c r="I258" s="132">
        <f t="shared" si="81"/>
        <v>0</v>
      </c>
      <c r="J258" s="129">
        <v>4</v>
      </c>
      <c r="K258" s="130">
        <v>5</v>
      </c>
      <c r="L258" s="132">
        <f t="shared" si="98"/>
        <v>9</v>
      </c>
      <c r="M258" s="129"/>
      <c r="N258" s="130"/>
      <c r="O258" s="132">
        <f t="shared" si="82"/>
        <v>0</v>
      </c>
      <c r="P258" s="129">
        <v>1</v>
      </c>
      <c r="Q258" s="130">
        <v>4</v>
      </c>
      <c r="R258" s="132">
        <f t="shared" si="83"/>
        <v>5</v>
      </c>
      <c r="S258" s="129"/>
      <c r="T258" s="130"/>
      <c r="U258" s="132">
        <f t="shared" si="84"/>
        <v>0</v>
      </c>
      <c r="V258" s="74"/>
      <c r="W258" s="75"/>
      <c r="X258" s="132">
        <f t="shared" si="99"/>
        <v>0</v>
      </c>
      <c r="Y258" s="129">
        <f t="shared" si="91"/>
        <v>219</v>
      </c>
      <c r="Z258" s="130">
        <f t="shared" si="92"/>
        <v>239</v>
      </c>
      <c r="AA258" s="131">
        <f t="shared" si="93"/>
        <v>458</v>
      </c>
      <c r="AB258" s="274">
        <f t="shared" si="102"/>
        <v>4</v>
      </c>
      <c r="AC258" s="400">
        <v>219</v>
      </c>
      <c r="AD258" s="400">
        <v>239</v>
      </c>
      <c r="AE258" s="401">
        <v>458</v>
      </c>
      <c r="AF258" s="371">
        <f t="shared" si="85"/>
        <v>0</v>
      </c>
      <c r="AG258" s="372">
        <f t="shared" si="79"/>
        <v>0</v>
      </c>
      <c r="AH258" s="372">
        <f t="shared" si="80"/>
        <v>0</v>
      </c>
      <c r="AJ258" s="99"/>
      <c r="AK258" s="100"/>
      <c r="AL258" s="100"/>
      <c r="AM258" s="100"/>
      <c r="AN258" s="100"/>
      <c r="AO258" s="100"/>
      <c r="AP258" s="100"/>
      <c r="AQ258" s="243"/>
      <c r="BA258" s="101"/>
      <c r="BD258" s="423">
        <f t="shared" si="94"/>
        <v>3</v>
      </c>
      <c r="BE258" s="423">
        <f t="shared" si="95"/>
        <v>1</v>
      </c>
      <c r="BF258" s="423">
        <f t="shared" si="96"/>
        <v>4</v>
      </c>
    </row>
    <row r="259" spans="1:58" s="97" customFormat="1" ht="15" customHeight="1">
      <c r="A259" s="96"/>
      <c r="B259" s="1201"/>
      <c r="C259" s="128">
        <v>4</v>
      </c>
      <c r="D259" s="129">
        <v>283</v>
      </c>
      <c r="E259" s="130">
        <v>305</v>
      </c>
      <c r="F259" s="131">
        <v>588</v>
      </c>
      <c r="G259" s="129"/>
      <c r="H259" s="130"/>
      <c r="I259" s="132">
        <f t="shared" si="81"/>
        <v>0</v>
      </c>
      <c r="J259" s="129">
        <v>6</v>
      </c>
      <c r="K259" s="130">
        <v>6</v>
      </c>
      <c r="L259" s="132">
        <f t="shared" si="98"/>
        <v>12</v>
      </c>
      <c r="M259" s="129"/>
      <c r="N259" s="130"/>
      <c r="O259" s="132">
        <f t="shared" si="82"/>
        <v>0</v>
      </c>
      <c r="P259" s="129">
        <v>5</v>
      </c>
      <c r="Q259" s="130">
        <v>5</v>
      </c>
      <c r="R259" s="132">
        <f t="shared" si="83"/>
        <v>10</v>
      </c>
      <c r="S259" s="129"/>
      <c r="T259" s="130"/>
      <c r="U259" s="132">
        <f t="shared" si="84"/>
        <v>0</v>
      </c>
      <c r="V259" s="74">
        <v>1</v>
      </c>
      <c r="W259" s="75">
        <v>-1</v>
      </c>
      <c r="X259" s="132">
        <f t="shared" si="99"/>
        <v>0</v>
      </c>
      <c r="Y259" s="129">
        <f t="shared" si="91"/>
        <v>285</v>
      </c>
      <c r="Z259" s="130">
        <f t="shared" si="92"/>
        <v>305</v>
      </c>
      <c r="AA259" s="131">
        <f t="shared" si="93"/>
        <v>590</v>
      </c>
      <c r="AB259" s="274">
        <f t="shared" si="102"/>
        <v>2</v>
      </c>
      <c r="AC259" s="400">
        <v>285</v>
      </c>
      <c r="AD259" s="400">
        <v>305</v>
      </c>
      <c r="AE259" s="401">
        <v>590</v>
      </c>
      <c r="AF259" s="371">
        <f t="shared" si="85"/>
        <v>0</v>
      </c>
      <c r="AG259" s="372">
        <f t="shared" si="79"/>
        <v>0</v>
      </c>
      <c r="AH259" s="372">
        <f t="shared" si="80"/>
        <v>0</v>
      </c>
      <c r="AJ259" s="99"/>
      <c r="AK259" s="100"/>
      <c r="AL259" s="100"/>
      <c r="AM259" s="100"/>
      <c r="AN259" s="100"/>
      <c r="AO259" s="100"/>
      <c r="AP259" s="100"/>
      <c r="AQ259" s="243"/>
      <c r="BA259" s="101"/>
      <c r="BD259" s="423">
        <f t="shared" si="94"/>
        <v>2</v>
      </c>
      <c r="BE259" s="423">
        <f t="shared" si="95"/>
        <v>0</v>
      </c>
      <c r="BF259" s="423">
        <f t="shared" si="96"/>
        <v>2</v>
      </c>
    </row>
    <row r="260" spans="1:58" s="97" customFormat="1" ht="15" customHeight="1">
      <c r="A260" s="96"/>
      <c r="B260" s="1201"/>
      <c r="C260" s="128">
        <v>5</v>
      </c>
      <c r="D260" s="129">
        <v>110</v>
      </c>
      <c r="E260" s="130">
        <v>109</v>
      </c>
      <c r="F260" s="131">
        <v>219</v>
      </c>
      <c r="G260" s="129"/>
      <c r="H260" s="130"/>
      <c r="I260" s="132">
        <f t="shared" si="81"/>
        <v>0</v>
      </c>
      <c r="J260" s="129">
        <v>1</v>
      </c>
      <c r="K260" s="130">
        <v>2</v>
      </c>
      <c r="L260" s="132">
        <f t="shared" si="98"/>
        <v>3</v>
      </c>
      <c r="M260" s="129"/>
      <c r="N260" s="130"/>
      <c r="O260" s="132">
        <f t="shared" si="82"/>
        <v>0</v>
      </c>
      <c r="P260" s="129">
        <v>2</v>
      </c>
      <c r="Q260" s="130">
        <v>2</v>
      </c>
      <c r="R260" s="132">
        <f t="shared" si="83"/>
        <v>4</v>
      </c>
      <c r="S260" s="129"/>
      <c r="T260" s="130"/>
      <c r="U260" s="132">
        <f t="shared" si="84"/>
        <v>0</v>
      </c>
      <c r="V260" s="74"/>
      <c r="W260" s="75"/>
      <c r="X260" s="132">
        <f t="shared" si="99"/>
        <v>0</v>
      </c>
      <c r="Y260" s="129">
        <f t="shared" si="91"/>
        <v>109</v>
      </c>
      <c r="Z260" s="130">
        <f t="shared" si="92"/>
        <v>109</v>
      </c>
      <c r="AA260" s="131">
        <f t="shared" si="93"/>
        <v>218</v>
      </c>
      <c r="AB260" s="274">
        <f t="shared" si="102"/>
        <v>-1</v>
      </c>
      <c r="AC260" s="400">
        <v>109</v>
      </c>
      <c r="AD260" s="400">
        <v>109</v>
      </c>
      <c r="AE260" s="401">
        <v>218</v>
      </c>
      <c r="AF260" s="371">
        <f t="shared" si="85"/>
        <v>0</v>
      </c>
      <c r="AG260" s="372">
        <f t="shared" si="79"/>
        <v>0</v>
      </c>
      <c r="AH260" s="372">
        <f t="shared" si="80"/>
        <v>0</v>
      </c>
      <c r="AJ260" s="99"/>
      <c r="AK260" s="100"/>
      <c r="AL260" s="100"/>
      <c r="AM260" s="100"/>
      <c r="AN260" s="100"/>
      <c r="AO260" s="100"/>
      <c r="AP260" s="100"/>
      <c r="AQ260" s="243"/>
      <c r="BA260" s="101"/>
      <c r="BD260" s="423">
        <f t="shared" si="94"/>
        <v>-1</v>
      </c>
      <c r="BE260" s="423">
        <f t="shared" si="95"/>
        <v>0</v>
      </c>
      <c r="BF260" s="423">
        <f t="shared" si="96"/>
        <v>-1</v>
      </c>
    </row>
    <row r="261" spans="1:58" s="97" customFormat="1" ht="15" customHeight="1">
      <c r="A261" s="96"/>
      <c r="B261" s="1201"/>
      <c r="C261" s="128">
        <v>6</v>
      </c>
      <c r="D261" s="129">
        <v>263</v>
      </c>
      <c r="E261" s="130">
        <v>293</v>
      </c>
      <c r="F261" s="131">
        <v>556</v>
      </c>
      <c r="G261" s="129"/>
      <c r="H261" s="130"/>
      <c r="I261" s="132">
        <f t="shared" si="81"/>
        <v>0</v>
      </c>
      <c r="J261" s="129">
        <v>1</v>
      </c>
      <c r="K261" s="130"/>
      <c r="L261" s="132">
        <f t="shared" si="98"/>
        <v>1</v>
      </c>
      <c r="M261" s="129"/>
      <c r="N261" s="130"/>
      <c r="O261" s="132">
        <f t="shared" si="82"/>
        <v>0</v>
      </c>
      <c r="P261" s="129">
        <v>3</v>
      </c>
      <c r="Q261" s="130">
        <v>3</v>
      </c>
      <c r="R261" s="132">
        <f t="shared" si="83"/>
        <v>6</v>
      </c>
      <c r="S261" s="129"/>
      <c r="T261" s="130"/>
      <c r="U261" s="132">
        <f t="shared" si="84"/>
        <v>0</v>
      </c>
      <c r="V261" s="74"/>
      <c r="W261" s="75">
        <v>-1</v>
      </c>
      <c r="X261" s="132">
        <f t="shared" si="99"/>
        <v>-1</v>
      </c>
      <c r="Y261" s="129">
        <f t="shared" si="91"/>
        <v>261</v>
      </c>
      <c r="Z261" s="130">
        <f t="shared" si="92"/>
        <v>289</v>
      </c>
      <c r="AA261" s="131">
        <f t="shared" si="93"/>
        <v>550</v>
      </c>
      <c r="AB261" s="274">
        <f t="shared" si="102"/>
        <v>-6</v>
      </c>
      <c r="AC261" s="400">
        <v>261</v>
      </c>
      <c r="AD261" s="400">
        <v>289</v>
      </c>
      <c r="AE261" s="401">
        <v>550</v>
      </c>
      <c r="AF261" s="371">
        <f t="shared" si="85"/>
        <v>0</v>
      </c>
      <c r="AG261" s="372">
        <f t="shared" si="79"/>
        <v>0</v>
      </c>
      <c r="AH261" s="372">
        <f t="shared" si="80"/>
        <v>0</v>
      </c>
      <c r="AJ261" s="99"/>
      <c r="AK261" s="100"/>
      <c r="AL261" s="100"/>
      <c r="AM261" s="100"/>
      <c r="AN261" s="100"/>
      <c r="AO261" s="100"/>
      <c r="AP261" s="100"/>
      <c r="AQ261" s="243"/>
      <c r="BA261" s="101"/>
      <c r="BD261" s="423">
        <f t="shared" si="94"/>
        <v>-2</v>
      </c>
      <c r="BE261" s="423">
        <f t="shared" si="95"/>
        <v>-4</v>
      </c>
      <c r="BF261" s="423">
        <f t="shared" si="96"/>
        <v>-6</v>
      </c>
    </row>
    <row r="262" spans="1:58" s="97" customFormat="1" ht="15" customHeight="1">
      <c r="A262" s="96"/>
      <c r="B262" s="1201"/>
      <c r="C262" s="128">
        <v>7</v>
      </c>
      <c r="D262" s="129">
        <v>325</v>
      </c>
      <c r="E262" s="130">
        <v>326</v>
      </c>
      <c r="F262" s="131">
        <v>651</v>
      </c>
      <c r="G262" s="129"/>
      <c r="H262" s="130"/>
      <c r="I262" s="132">
        <f t="shared" si="81"/>
        <v>0</v>
      </c>
      <c r="J262" s="129">
        <v>3</v>
      </c>
      <c r="K262" s="130">
        <v>3</v>
      </c>
      <c r="L262" s="132">
        <f t="shared" si="98"/>
        <v>6</v>
      </c>
      <c r="M262" s="129"/>
      <c r="N262" s="130"/>
      <c r="O262" s="132">
        <f t="shared" si="82"/>
        <v>0</v>
      </c>
      <c r="P262" s="129">
        <v>1</v>
      </c>
      <c r="Q262" s="130">
        <v>4</v>
      </c>
      <c r="R262" s="132">
        <f t="shared" si="83"/>
        <v>5</v>
      </c>
      <c r="S262" s="129"/>
      <c r="T262" s="130"/>
      <c r="U262" s="132">
        <f t="shared" si="84"/>
        <v>0</v>
      </c>
      <c r="V262" s="74"/>
      <c r="W262" s="75">
        <v>-1</v>
      </c>
      <c r="X262" s="132">
        <f t="shared" si="99"/>
        <v>-1</v>
      </c>
      <c r="Y262" s="129">
        <f t="shared" si="91"/>
        <v>327</v>
      </c>
      <c r="Z262" s="130">
        <f t="shared" si="92"/>
        <v>324</v>
      </c>
      <c r="AA262" s="131">
        <f t="shared" si="93"/>
        <v>651</v>
      </c>
      <c r="AB262" s="274">
        <f t="shared" si="102"/>
        <v>0</v>
      </c>
      <c r="AC262" s="400">
        <v>327</v>
      </c>
      <c r="AD262" s="400">
        <v>324</v>
      </c>
      <c r="AE262" s="401">
        <v>651</v>
      </c>
      <c r="AF262" s="371">
        <f t="shared" si="85"/>
        <v>0</v>
      </c>
      <c r="AG262" s="372">
        <f t="shared" si="79"/>
        <v>0</v>
      </c>
      <c r="AH262" s="372">
        <f t="shared" si="80"/>
        <v>0</v>
      </c>
      <c r="AJ262" s="99"/>
      <c r="AK262" s="100"/>
      <c r="AL262" s="100"/>
      <c r="AM262" s="100"/>
      <c r="AN262" s="100"/>
      <c r="AO262" s="100"/>
      <c r="AP262" s="100"/>
      <c r="AQ262" s="243"/>
      <c r="BA262" s="101"/>
      <c r="BD262" s="423">
        <f t="shared" si="94"/>
        <v>2</v>
      </c>
      <c r="BE262" s="423">
        <f t="shared" si="95"/>
        <v>-2</v>
      </c>
      <c r="BF262" s="423">
        <f t="shared" si="96"/>
        <v>0</v>
      </c>
    </row>
    <row r="263" spans="1:58" s="97" customFormat="1" ht="15" customHeight="1">
      <c r="A263" s="96"/>
      <c r="B263" s="1201"/>
      <c r="C263" s="128">
        <v>8</v>
      </c>
      <c r="D263" s="129">
        <v>142</v>
      </c>
      <c r="E263" s="130">
        <v>165</v>
      </c>
      <c r="F263" s="131">
        <v>307</v>
      </c>
      <c r="G263" s="129"/>
      <c r="H263" s="130"/>
      <c r="I263" s="132">
        <f t="shared" si="81"/>
        <v>0</v>
      </c>
      <c r="J263" s="129"/>
      <c r="K263" s="130">
        <v>1</v>
      </c>
      <c r="L263" s="132">
        <f t="shared" si="98"/>
        <v>1</v>
      </c>
      <c r="M263" s="129"/>
      <c r="N263" s="130"/>
      <c r="O263" s="132">
        <f t="shared" si="82"/>
        <v>0</v>
      </c>
      <c r="P263" s="129">
        <v>2</v>
      </c>
      <c r="Q263" s="130">
        <v>2</v>
      </c>
      <c r="R263" s="132">
        <f t="shared" si="83"/>
        <v>4</v>
      </c>
      <c r="S263" s="129"/>
      <c r="T263" s="130"/>
      <c r="U263" s="132">
        <f t="shared" si="84"/>
        <v>0</v>
      </c>
      <c r="V263" s="74">
        <v>1</v>
      </c>
      <c r="W263" s="75"/>
      <c r="X263" s="132">
        <f t="shared" si="99"/>
        <v>1</v>
      </c>
      <c r="Y263" s="129">
        <f t="shared" si="91"/>
        <v>141</v>
      </c>
      <c r="Z263" s="130">
        <f t="shared" si="92"/>
        <v>164</v>
      </c>
      <c r="AA263" s="131">
        <f t="shared" si="93"/>
        <v>305</v>
      </c>
      <c r="AB263" s="274">
        <f t="shared" si="102"/>
        <v>-2</v>
      </c>
      <c r="AC263" s="400">
        <v>141</v>
      </c>
      <c r="AD263" s="400">
        <v>164</v>
      </c>
      <c r="AE263" s="401">
        <v>305</v>
      </c>
      <c r="AF263" s="371">
        <f t="shared" si="85"/>
        <v>0</v>
      </c>
      <c r="AG263" s="372">
        <f t="shared" si="79"/>
        <v>0</v>
      </c>
      <c r="AH263" s="372">
        <f t="shared" si="80"/>
        <v>0</v>
      </c>
      <c r="AJ263" s="99"/>
      <c r="AK263" s="100"/>
      <c r="AL263" s="100"/>
      <c r="AM263" s="100"/>
      <c r="AN263" s="100"/>
      <c r="AO263" s="100"/>
      <c r="AP263" s="100"/>
      <c r="AQ263" s="243"/>
      <c r="BA263" s="101"/>
      <c r="BD263" s="423">
        <f t="shared" si="94"/>
        <v>-1</v>
      </c>
      <c r="BE263" s="423">
        <f t="shared" si="95"/>
        <v>-1</v>
      </c>
      <c r="BF263" s="423">
        <f t="shared" si="96"/>
        <v>-2</v>
      </c>
    </row>
    <row r="264" spans="1:58" s="97" customFormat="1" ht="15" customHeight="1">
      <c r="A264" s="96"/>
      <c r="B264" s="1201"/>
      <c r="C264" s="128">
        <v>9</v>
      </c>
      <c r="D264" s="129">
        <v>105</v>
      </c>
      <c r="E264" s="130">
        <v>140</v>
      </c>
      <c r="F264" s="131">
        <v>245</v>
      </c>
      <c r="G264" s="129"/>
      <c r="H264" s="130"/>
      <c r="I264" s="132">
        <f t="shared" si="81"/>
        <v>0</v>
      </c>
      <c r="J264" s="129">
        <v>1</v>
      </c>
      <c r="K264" s="130"/>
      <c r="L264" s="132">
        <f t="shared" si="98"/>
        <v>1</v>
      </c>
      <c r="M264" s="129"/>
      <c r="N264" s="130"/>
      <c r="O264" s="132">
        <f t="shared" si="82"/>
        <v>0</v>
      </c>
      <c r="P264" s="129">
        <v>1</v>
      </c>
      <c r="Q264" s="130">
        <v>1</v>
      </c>
      <c r="R264" s="132">
        <f t="shared" si="83"/>
        <v>2</v>
      </c>
      <c r="S264" s="129"/>
      <c r="T264" s="130"/>
      <c r="U264" s="132">
        <f t="shared" si="84"/>
        <v>0</v>
      </c>
      <c r="V264" s="74"/>
      <c r="W264" s="75"/>
      <c r="X264" s="132">
        <f t="shared" si="99"/>
        <v>0</v>
      </c>
      <c r="Y264" s="129">
        <f t="shared" si="91"/>
        <v>105</v>
      </c>
      <c r="Z264" s="130">
        <f t="shared" si="92"/>
        <v>139</v>
      </c>
      <c r="AA264" s="131">
        <f t="shared" si="93"/>
        <v>244</v>
      </c>
      <c r="AB264" s="274">
        <f t="shared" si="102"/>
        <v>-1</v>
      </c>
      <c r="AC264" s="400">
        <v>105</v>
      </c>
      <c r="AD264" s="400">
        <v>139</v>
      </c>
      <c r="AE264" s="401">
        <v>244</v>
      </c>
      <c r="AF264" s="371">
        <f t="shared" si="85"/>
        <v>0</v>
      </c>
      <c r="AG264" s="372">
        <f t="shared" si="79"/>
        <v>0</v>
      </c>
      <c r="AH264" s="372">
        <f t="shared" si="80"/>
        <v>0</v>
      </c>
      <c r="AJ264" s="99"/>
      <c r="AK264" s="100"/>
      <c r="AL264" s="100"/>
      <c r="AM264" s="100"/>
      <c r="AN264" s="100"/>
      <c r="AO264" s="100"/>
      <c r="AP264" s="100"/>
      <c r="AQ264" s="243"/>
      <c r="BA264" s="101"/>
      <c r="BD264" s="423">
        <f t="shared" si="94"/>
        <v>0</v>
      </c>
      <c r="BE264" s="423">
        <f t="shared" si="95"/>
        <v>-1</v>
      </c>
      <c r="BF264" s="423">
        <f t="shared" si="96"/>
        <v>-1</v>
      </c>
    </row>
    <row r="265" spans="1:58" s="97" customFormat="1" ht="15" customHeight="1">
      <c r="A265" s="96"/>
      <c r="B265" s="1201"/>
      <c r="C265" s="150">
        <v>10</v>
      </c>
      <c r="D265" s="151">
        <v>110</v>
      </c>
      <c r="E265" s="152">
        <v>109</v>
      </c>
      <c r="F265" s="153">
        <v>219</v>
      </c>
      <c r="G265" s="151"/>
      <c r="H265" s="152"/>
      <c r="I265" s="154">
        <f t="shared" si="81"/>
        <v>0</v>
      </c>
      <c r="J265" s="151">
        <v>1</v>
      </c>
      <c r="K265" s="152">
        <v>1</v>
      </c>
      <c r="L265" s="154">
        <f t="shared" si="98"/>
        <v>2</v>
      </c>
      <c r="M265" s="151"/>
      <c r="N265" s="152"/>
      <c r="O265" s="154">
        <f t="shared" si="82"/>
        <v>0</v>
      </c>
      <c r="P265" s="151">
        <v>1</v>
      </c>
      <c r="Q265" s="152"/>
      <c r="R265" s="154">
        <f t="shared" si="83"/>
        <v>1</v>
      </c>
      <c r="S265" s="151"/>
      <c r="T265" s="152"/>
      <c r="U265" s="154">
        <f t="shared" si="84"/>
        <v>0</v>
      </c>
      <c r="V265" s="76">
        <v>-1</v>
      </c>
      <c r="W265" s="77"/>
      <c r="X265" s="154">
        <f t="shared" si="99"/>
        <v>-1</v>
      </c>
      <c r="Y265" s="151">
        <f t="shared" si="91"/>
        <v>109</v>
      </c>
      <c r="Z265" s="152">
        <f t="shared" si="92"/>
        <v>110</v>
      </c>
      <c r="AA265" s="153">
        <f t="shared" si="93"/>
        <v>219</v>
      </c>
      <c r="AB265" s="275">
        <f t="shared" si="102"/>
        <v>0</v>
      </c>
      <c r="AC265" s="402">
        <v>109</v>
      </c>
      <c r="AD265" s="402">
        <v>110</v>
      </c>
      <c r="AE265" s="403">
        <v>219</v>
      </c>
      <c r="AF265" s="373">
        <f t="shared" si="85"/>
        <v>0</v>
      </c>
      <c r="AG265" s="374">
        <f aca="true" t="shared" si="103" ref="AG265:AG328">IF(Z265=AD265,0,1)</f>
        <v>0</v>
      </c>
      <c r="AH265" s="374">
        <f aca="true" t="shared" si="104" ref="AH265:AH328">IF(AA265=AE265,0,1)</f>
        <v>0</v>
      </c>
      <c r="AJ265" s="99"/>
      <c r="AK265" s="100"/>
      <c r="AL265" s="100"/>
      <c r="AM265" s="100"/>
      <c r="AN265" s="100"/>
      <c r="AO265" s="100"/>
      <c r="AP265" s="100"/>
      <c r="AQ265" s="243"/>
      <c r="BA265" s="101"/>
      <c r="BD265" s="423">
        <f t="shared" si="94"/>
        <v>-1</v>
      </c>
      <c r="BE265" s="423">
        <f t="shared" si="95"/>
        <v>1</v>
      </c>
      <c r="BF265" s="423">
        <f t="shared" si="96"/>
        <v>0</v>
      </c>
    </row>
    <row r="266" spans="1:58" s="97" customFormat="1" ht="15" customHeight="1">
      <c r="A266" s="96"/>
      <c r="B266" s="1201"/>
      <c r="C266" s="161">
        <v>11</v>
      </c>
      <c r="D266" s="162">
        <v>29</v>
      </c>
      <c r="E266" s="163">
        <v>34</v>
      </c>
      <c r="F266" s="164">
        <v>63</v>
      </c>
      <c r="G266" s="162"/>
      <c r="H266" s="163"/>
      <c r="I266" s="165">
        <f aca="true" t="shared" si="105" ref="I266:I329">SUM(G266:H266)</f>
        <v>0</v>
      </c>
      <c r="J266" s="162"/>
      <c r="K266" s="163"/>
      <c r="L266" s="165">
        <f aca="true" t="shared" si="106" ref="L266:L329">SUM(J266:K266)</f>
        <v>0</v>
      </c>
      <c r="M266" s="162"/>
      <c r="N266" s="163"/>
      <c r="O266" s="165">
        <f aca="true" t="shared" si="107" ref="O266:O329">SUM(M266:N266)</f>
        <v>0</v>
      </c>
      <c r="P266" s="162"/>
      <c r="Q266" s="163"/>
      <c r="R266" s="165">
        <f aca="true" t="shared" si="108" ref="R266:R329">SUM(P266:Q266)</f>
        <v>0</v>
      </c>
      <c r="S266" s="162"/>
      <c r="T266" s="163"/>
      <c r="U266" s="165">
        <f aca="true" t="shared" si="109" ref="U266:U329">SUM(S266:T266)</f>
        <v>0</v>
      </c>
      <c r="V266" s="234"/>
      <c r="W266" s="235">
        <v>-1</v>
      </c>
      <c r="X266" s="165">
        <f aca="true" t="shared" si="110" ref="X266:X329">SUM(V266:W266)</f>
        <v>-1</v>
      </c>
      <c r="Y266" s="162">
        <f t="shared" si="91"/>
        <v>29</v>
      </c>
      <c r="Z266" s="163">
        <f t="shared" si="92"/>
        <v>33</v>
      </c>
      <c r="AA266" s="164">
        <f t="shared" si="93"/>
        <v>62</v>
      </c>
      <c r="AB266" s="276">
        <f t="shared" si="102"/>
        <v>-1</v>
      </c>
      <c r="AC266" s="404">
        <v>29</v>
      </c>
      <c r="AD266" s="404">
        <v>33</v>
      </c>
      <c r="AE266" s="405">
        <v>62</v>
      </c>
      <c r="AF266" s="375">
        <f aca="true" t="shared" si="111" ref="AF266:AF329">IF(Y266=AC266,0,1)</f>
        <v>0</v>
      </c>
      <c r="AG266" s="376">
        <f t="shared" si="103"/>
        <v>0</v>
      </c>
      <c r="AH266" s="376">
        <f t="shared" si="104"/>
        <v>0</v>
      </c>
      <c r="AJ266" s="99"/>
      <c r="AK266" s="100"/>
      <c r="AL266" s="100"/>
      <c r="AM266" s="100"/>
      <c r="AN266" s="100"/>
      <c r="AO266" s="100"/>
      <c r="AP266" s="100"/>
      <c r="AQ266" s="243"/>
      <c r="BA266" s="101"/>
      <c r="BD266" s="423">
        <f t="shared" si="94"/>
        <v>0</v>
      </c>
      <c r="BE266" s="423">
        <f t="shared" si="95"/>
        <v>-1</v>
      </c>
      <c r="BF266" s="423">
        <f t="shared" si="96"/>
        <v>-1</v>
      </c>
    </row>
    <row r="267" spans="1:58" s="97" customFormat="1" ht="15" customHeight="1">
      <c r="A267" s="96"/>
      <c r="B267" s="1202"/>
      <c r="C267" s="198" t="s">
        <v>244</v>
      </c>
      <c r="D267" s="199">
        <v>2395</v>
      </c>
      <c r="E267" s="200">
        <v>2600</v>
      </c>
      <c r="F267" s="201">
        <v>4995</v>
      </c>
      <c r="G267" s="199">
        <f aca="true" t="shared" si="112" ref="G267:W267">SUM(G256:G266)</f>
        <v>0</v>
      </c>
      <c r="H267" s="200">
        <f t="shared" si="112"/>
        <v>0</v>
      </c>
      <c r="I267" s="201">
        <f t="shared" si="105"/>
        <v>0</v>
      </c>
      <c r="J267" s="199">
        <f t="shared" si="112"/>
        <v>26</v>
      </c>
      <c r="K267" s="200">
        <f t="shared" si="112"/>
        <v>28</v>
      </c>
      <c r="L267" s="201">
        <f t="shared" si="106"/>
        <v>54</v>
      </c>
      <c r="M267" s="199">
        <f>SUM(M256:M266)</f>
        <v>0</v>
      </c>
      <c r="N267" s="200">
        <f>SUM(N256:N266)</f>
        <v>0</v>
      </c>
      <c r="O267" s="201">
        <f t="shared" si="107"/>
        <v>0</v>
      </c>
      <c r="P267" s="199">
        <f t="shared" si="112"/>
        <v>23</v>
      </c>
      <c r="Q267" s="200">
        <f t="shared" si="112"/>
        <v>27</v>
      </c>
      <c r="R267" s="201">
        <f t="shared" si="108"/>
        <v>50</v>
      </c>
      <c r="S267" s="199">
        <f t="shared" si="112"/>
        <v>0</v>
      </c>
      <c r="T267" s="200">
        <f t="shared" si="112"/>
        <v>1</v>
      </c>
      <c r="U267" s="201">
        <f t="shared" si="109"/>
        <v>1</v>
      </c>
      <c r="V267" s="64">
        <f t="shared" si="112"/>
        <v>0</v>
      </c>
      <c r="W267" s="65">
        <f t="shared" si="112"/>
        <v>-5</v>
      </c>
      <c r="X267" s="201">
        <f t="shared" si="110"/>
        <v>-5</v>
      </c>
      <c r="Y267" s="199">
        <f t="shared" si="91"/>
        <v>2398</v>
      </c>
      <c r="Z267" s="200">
        <f t="shared" si="92"/>
        <v>2597</v>
      </c>
      <c r="AA267" s="201">
        <f t="shared" si="93"/>
        <v>4995</v>
      </c>
      <c r="AB267" s="279">
        <f>SUM(AB256:AB266)</f>
        <v>0</v>
      </c>
      <c r="AC267" s="415">
        <f>SUM(AC256:AC266)</f>
        <v>2398</v>
      </c>
      <c r="AD267" s="415">
        <f>SUM(AD256:AD266)</f>
        <v>2597</v>
      </c>
      <c r="AE267" s="415">
        <f>SUM(AE256:AE266)</f>
        <v>4995</v>
      </c>
      <c r="AF267" s="381">
        <f t="shared" si="111"/>
        <v>0</v>
      </c>
      <c r="AG267" s="382">
        <f t="shared" si="103"/>
        <v>0</v>
      </c>
      <c r="AH267" s="382">
        <f t="shared" si="104"/>
        <v>0</v>
      </c>
      <c r="AJ267" s="99"/>
      <c r="AK267" s="100"/>
      <c r="AL267" s="100"/>
      <c r="AM267" s="100"/>
      <c r="AN267" s="100"/>
      <c r="AO267" s="100"/>
      <c r="AP267" s="100"/>
      <c r="AQ267" s="243"/>
      <c r="BA267" s="101"/>
      <c r="BD267" s="428">
        <f t="shared" si="94"/>
        <v>3</v>
      </c>
      <c r="BE267" s="428">
        <f t="shared" si="95"/>
        <v>-3</v>
      </c>
      <c r="BF267" s="428">
        <f t="shared" si="96"/>
        <v>0</v>
      </c>
    </row>
    <row r="268" spans="1:58" s="97" customFormat="1" ht="15" customHeight="1">
      <c r="A268" s="96"/>
      <c r="B268" s="1339" t="s">
        <v>254</v>
      </c>
      <c r="C268" s="161">
        <v>1</v>
      </c>
      <c r="D268" s="162">
        <v>128</v>
      </c>
      <c r="E268" s="163">
        <v>141</v>
      </c>
      <c r="F268" s="164">
        <v>269</v>
      </c>
      <c r="G268" s="162"/>
      <c r="H268" s="163"/>
      <c r="I268" s="165">
        <f t="shared" si="105"/>
        <v>0</v>
      </c>
      <c r="J268" s="162">
        <v>1</v>
      </c>
      <c r="K268" s="163">
        <v>1</v>
      </c>
      <c r="L268" s="165">
        <f t="shared" si="106"/>
        <v>2</v>
      </c>
      <c r="M268" s="162"/>
      <c r="N268" s="163"/>
      <c r="O268" s="165">
        <f t="shared" si="107"/>
        <v>0</v>
      </c>
      <c r="P268" s="162">
        <v>6</v>
      </c>
      <c r="Q268" s="163">
        <v>2</v>
      </c>
      <c r="R268" s="165">
        <f t="shared" si="108"/>
        <v>8</v>
      </c>
      <c r="S268" s="162"/>
      <c r="T268" s="163"/>
      <c r="U268" s="165">
        <f t="shared" si="109"/>
        <v>0</v>
      </c>
      <c r="V268" s="234">
        <v>-1</v>
      </c>
      <c r="W268" s="235">
        <v>-1</v>
      </c>
      <c r="X268" s="165">
        <f t="shared" si="110"/>
        <v>-2</v>
      </c>
      <c r="Y268" s="162">
        <f t="shared" si="91"/>
        <v>122</v>
      </c>
      <c r="Z268" s="163">
        <f t="shared" si="92"/>
        <v>139</v>
      </c>
      <c r="AA268" s="164">
        <f t="shared" si="93"/>
        <v>261</v>
      </c>
      <c r="AB268" s="276">
        <f>AA268-F268</f>
        <v>-8</v>
      </c>
      <c r="AC268" s="404">
        <v>122</v>
      </c>
      <c r="AD268" s="404">
        <v>139</v>
      </c>
      <c r="AE268" s="405">
        <v>261</v>
      </c>
      <c r="AF268" s="375">
        <f t="shared" si="111"/>
        <v>0</v>
      </c>
      <c r="AG268" s="376">
        <f t="shared" si="103"/>
        <v>0</v>
      </c>
      <c r="AH268" s="376">
        <f t="shared" si="104"/>
        <v>0</v>
      </c>
      <c r="AJ268" s="99"/>
      <c r="AK268" s="100"/>
      <c r="AL268" s="100"/>
      <c r="AM268" s="100"/>
      <c r="AN268" s="100"/>
      <c r="AO268" s="100"/>
      <c r="AP268" s="100"/>
      <c r="AQ268" s="243"/>
      <c r="BA268" s="101"/>
      <c r="BD268" s="423">
        <f t="shared" si="94"/>
        <v>-6</v>
      </c>
      <c r="BE268" s="423">
        <f t="shared" si="95"/>
        <v>-2</v>
      </c>
      <c r="BF268" s="423">
        <f t="shared" si="96"/>
        <v>-8</v>
      </c>
    </row>
    <row r="269" spans="1:58" s="97" customFormat="1" ht="15" customHeight="1">
      <c r="A269" s="96"/>
      <c r="B269" s="1340"/>
      <c r="C269" s="128">
        <v>2</v>
      </c>
      <c r="D269" s="129">
        <v>104</v>
      </c>
      <c r="E269" s="130">
        <v>131</v>
      </c>
      <c r="F269" s="131">
        <v>235</v>
      </c>
      <c r="G269" s="129"/>
      <c r="H269" s="130"/>
      <c r="I269" s="132">
        <f t="shared" si="105"/>
        <v>0</v>
      </c>
      <c r="J269" s="129">
        <v>2</v>
      </c>
      <c r="K269" s="130">
        <v>1</v>
      </c>
      <c r="L269" s="132">
        <f t="shared" si="106"/>
        <v>3</v>
      </c>
      <c r="M269" s="129"/>
      <c r="N269" s="130"/>
      <c r="O269" s="132">
        <f t="shared" si="107"/>
        <v>0</v>
      </c>
      <c r="P269" s="129">
        <v>2</v>
      </c>
      <c r="Q269" s="130">
        <v>1</v>
      </c>
      <c r="R269" s="132">
        <f t="shared" si="108"/>
        <v>3</v>
      </c>
      <c r="S269" s="129">
        <v>1</v>
      </c>
      <c r="T269" s="130">
        <v>1</v>
      </c>
      <c r="U269" s="132">
        <f t="shared" si="109"/>
        <v>2</v>
      </c>
      <c r="V269" s="74"/>
      <c r="W269" s="75"/>
      <c r="X269" s="132">
        <f t="shared" si="110"/>
        <v>0</v>
      </c>
      <c r="Y269" s="129">
        <f t="shared" si="91"/>
        <v>105</v>
      </c>
      <c r="Z269" s="130">
        <f t="shared" si="92"/>
        <v>132</v>
      </c>
      <c r="AA269" s="131">
        <f t="shared" si="93"/>
        <v>237</v>
      </c>
      <c r="AB269" s="274">
        <f>AA269-F269</f>
        <v>2</v>
      </c>
      <c r="AC269" s="400">
        <v>105</v>
      </c>
      <c r="AD269" s="400">
        <v>132</v>
      </c>
      <c r="AE269" s="401">
        <v>237</v>
      </c>
      <c r="AF269" s="371">
        <f t="shared" si="111"/>
        <v>0</v>
      </c>
      <c r="AG269" s="372">
        <f t="shared" si="103"/>
        <v>0</v>
      </c>
      <c r="AH269" s="372">
        <f t="shared" si="104"/>
        <v>0</v>
      </c>
      <c r="AJ269" s="99"/>
      <c r="AK269" s="100"/>
      <c r="AL269" s="100"/>
      <c r="AM269" s="100"/>
      <c r="AN269" s="100"/>
      <c r="AO269" s="100"/>
      <c r="AP269" s="100"/>
      <c r="AQ269" s="243"/>
      <c r="BA269" s="101"/>
      <c r="BD269" s="423">
        <f t="shared" si="94"/>
        <v>1</v>
      </c>
      <c r="BE269" s="423">
        <f t="shared" si="95"/>
        <v>1</v>
      </c>
      <c r="BF269" s="423">
        <f t="shared" si="96"/>
        <v>2</v>
      </c>
    </row>
    <row r="270" spans="1:58" s="97" customFormat="1" ht="15" customHeight="1">
      <c r="A270" s="96"/>
      <c r="B270" s="1340"/>
      <c r="C270" s="128">
        <v>3</v>
      </c>
      <c r="D270" s="129">
        <v>148</v>
      </c>
      <c r="E270" s="130">
        <v>127</v>
      </c>
      <c r="F270" s="131">
        <v>275</v>
      </c>
      <c r="G270" s="129"/>
      <c r="H270" s="130"/>
      <c r="I270" s="132">
        <f t="shared" si="105"/>
        <v>0</v>
      </c>
      <c r="J270" s="129">
        <v>1</v>
      </c>
      <c r="K270" s="130">
        <v>1</v>
      </c>
      <c r="L270" s="132">
        <f t="shared" si="106"/>
        <v>2</v>
      </c>
      <c r="M270" s="129"/>
      <c r="N270" s="130"/>
      <c r="O270" s="132">
        <f t="shared" si="107"/>
        <v>0</v>
      </c>
      <c r="P270" s="129">
        <v>1</v>
      </c>
      <c r="Q270" s="130"/>
      <c r="R270" s="132">
        <f t="shared" si="108"/>
        <v>1</v>
      </c>
      <c r="S270" s="129"/>
      <c r="T270" s="130"/>
      <c r="U270" s="132">
        <f t="shared" si="109"/>
        <v>0</v>
      </c>
      <c r="V270" s="74"/>
      <c r="W270" s="75"/>
      <c r="X270" s="132">
        <f t="shared" si="110"/>
        <v>0</v>
      </c>
      <c r="Y270" s="129">
        <f t="shared" si="91"/>
        <v>148</v>
      </c>
      <c r="Z270" s="130">
        <f t="shared" si="92"/>
        <v>128</v>
      </c>
      <c r="AA270" s="131">
        <f t="shared" si="93"/>
        <v>276</v>
      </c>
      <c r="AB270" s="274">
        <f>AA270-F270</f>
        <v>1</v>
      </c>
      <c r="AC270" s="400">
        <v>148</v>
      </c>
      <c r="AD270" s="400">
        <v>128</v>
      </c>
      <c r="AE270" s="401">
        <v>276</v>
      </c>
      <c r="AF270" s="371">
        <f t="shared" si="111"/>
        <v>0</v>
      </c>
      <c r="AG270" s="372">
        <f t="shared" si="103"/>
        <v>0</v>
      </c>
      <c r="AH270" s="372">
        <f t="shared" si="104"/>
        <v>0</v>
      </c>
      <c r="AJ270" s="99"/>
      <c r="AK270" s="100"/>
      <c r="AL270" s="100"/>
      <c r="AM270" s="100"/>
      <c r="AN270" s="100"/>
      <c r="AO270" s="100"/>
      <c r="AP270" s="100"/>
      <c r="AQ270" s="243"/>
      <c r="BA270" s="101"/>
      <c r="BD270" s="423">
        <f t="shared" si="94"/>
        <v>0</v>
      </c>
      <c r="BE270" s="423">
        <f t="shared" si="95"/>
        <v>1</v>
      </c>
      <c r="BF270" s="423">
        <f t="shared" si="96"/>
        <v>1</v>
      </c>
    </row>
    <row r="271" spans="1:58" s="97" customFormat="1" ht="15" customHeight="1">
      <c r="A271" s="96"/>
      <c r="B271" s="1340"/>
      <c r="C271" s="128">
        <v>4</v>
      </c>
      <c r="D271" s="129">
        <v>97</v>
      </c>
      <c r="E271" s="130">
        <v>127</v>
      </c>
      <c r="F271" s="131">
        <v>224</v>
      </c>
      <c r="G271" s="129"/>
      <c r="H271" s="130"/>
      <c r="I271" s="132">
        <f t="shared" si="105"/>
        <v>0</v>
      </c>
      <c r="J271" s="129"/>
      <c r="K271" s="130"/>
      <c r="L271" s="132">
        <f t="shared" si="106"/>
        <v>0</v>
      </c>
      <c r="M271" s="129"/>
      <c r="N271" s="130"/>
      <c r="O271" s="132">
        <f t="shared" si="107"/>
        <v>0</v>
      </c>
      <c r="P271" s="129">
        <v>3</v>
      </c>
      <c r="Q271" s="130">
        <v>3</v>
      </c>
      <c r="R271" s="132">
        <f t="shared" si="108"/>
        <v>6</v>
      </c>
      <c r="S271" s="129"/>
      <c r="T271" s="130"/>
      <c r="U271" s="132">
        <f t="shared" si="109"/>
        <v>0</v>
      </c>
      <c r="V271" s="74"/>
      <c r="W271" s="75"/>
      <c r="X271" s="132">
        <f t="shared" si="110"/>
        <v>0</v>
      </c>
      <c r="Y271" s="129">
        <f t="shared" si="91"/>
        <v>94</v>
      </c>
      <c r="Z271" s="130">
        <f t="shared" si="92"/>
        <v>124</v>
      </c>
      <c r="AA271" s="131">
        <f t="shared" si="93"/>
        <v>218</v>
      </c>
      <c r="AB271" s="274">
        <f>AA271-F271</f>
        <v>-6</v>
      </c>
      <c r="AC271" s="400">
        <v>94</v>
      </c>
      <c r="AD271" s="400">
        <v>124</v>
      </c>
      <c r="AE271" s="401">
        <v>218</v>
      </c>
      <c r="AF271" s="371">
        <f t="shared" si="111"/>
        <v>0</v>
      </c>
      <c r="AG271" s="372">
        <f t="shared" si="103"/>
        <v>0</v>
      </c>
      <c r="AH271" s="372">
        <f t="shared" si="104"/>
        <v>0</v>
      </c>
      <c r="AJ271" s="99"/>
      <c r="AK271" s="100"/>
      <c r="AL271" s="100"/>
      <c r="AM271" s="100"/>
      <c r="AN271" s="100"/>
      <c r="AO271" s="100"/>
      <c r="AP271" s="100"/>
      <c r="AQ271" s="243"/>
      <c r="BA271" s="101"/>
      <c r="BD271" s="423">
        <f t="shared" si="94"/>
        <v>-3</v>
      </c>
      <c r="BE271" s="423">
        <f t="shared" si="95"/>
        <v>-3</v>
      </c>
      <c r="BF271" s="423">
        <f t="shared" si="96"/>
        <v>-6</v>
      </c>
    </row>
    <row r="272" spans="1:58" s="97" customFormat="1" ht="15" customHeight="1">
      <c r="A272" s="96"/>
      <c r="B272" s="1340"/>
      <c r="C272" s="128">
        <v>5</v>
      </c>
      <c r="D272" s="129">
        <v>24</v>
      </c>
      <c r="E272" s="130">
        <v>21</v>
      </c>
      <c r="F272" s="131">
        <v>45</v>
      </c>
      <c r="G272" s="129"/>
      <c r="H272" s="130"/>
      <c r="I272" s="132">
        <f t="shared" si="105"/>
        <v>0</v>
      </c>
      <c r="J272" s="129"/>
      <c r="K272" s="130"/>
      <c r="L272" s="132">
        <f t="shared" si="106"/>
        <v>0</v>
      </c>
      <c r="M272" s="129"/>
      <c r="N272" s="130"/>
      <c r="O272" s="132">
        <f t="shared" si="107"/>
        <v>0</v>
      </c>
      <c r="P272" s="129"/>
      <c r="Q272" s="130"/>
      <c r="R272" s="132">
        <f t="shared" si="108"/>
        <v>0</v>
      </c>
      <c r="S272" s="129"/>
      <c r="T272" s="130"/>
      <c r="U272" s="132">
        <f t="shared" si="109"/>
        <v>0</v>
      </c>
      <c r="V272" s="74">
        <v>-1</v>
      </c>
      <c r="W272" s="75">
        <v>-1</v>
      </c>
      <c r="X272" s="132">
        <f t="shared" si="110"/>
        <v>-2</v>
      </c>
      <c r="Y272" s="129">
        <f t="shared" si="91"/>
        <v>23</v>
      </c>
      <c r="Z272" s="130">
        <f t="shared" si="92"/>
        <v>20</v>
      </c>
      <c r="AA272" s="131">
        <f t="shared" si="93"/>
        <v>43</v>
      </c>
      <c r="AB272" s="274">
        <f>AA272-F272</f>
        <v>-2</v>
      </c>
      <c r="AC272" s="400">
        <v>23</v>
      </c>
      <c r="AD272" s="400">
        <v>20</v>
      </c>
      <c r="AE272" s="401">
        <v>43</v>
      </c>
      <c r="AF272" s="371">
        <f t="shared" si="111"/>
        <v>0</v>
      </c>
      <c r="AG272" s="372">
        <f>IF(Z272=AD272,0,1)</f>
        <v>0</v>
      </c>
      <c r="AH272" s="372">
        <f t="shared" si="104"/>
        <v>0</v>
      </c>
      <c r="AJ272" s="99"/>
      <c r="AK272" s="100"/>
      <c r="AL272" s="100"/>
      <c r="AM272" s="100"/>
      <c r="AN272" s="100"/>
      <c r="AO272" s="100"/>
      <c r="AP272" s="100"/>
      <c r="AQ272" s="243"/>
      <c r="BA272" s="101"/>
      <c r="BD272" s="423">
        <f t="shared" si="94"/>
        <v>-1</v>
      </c>
      <c r="BE272" s="423">
        <f t="shared" si="95"/>
        <v>-1</v>
      </c>
      <c r="BF272" s="423">
        <f t="shared" si="96"/>
        <v>-2</v>
      </c>
    </row>
    <row r="273" spans="1:58" s="97" customFormat="1" ht="15" customHeight="1">
      <c r="A273" s="96"/>
      <c r="B273" s="1341"/>
      <c r="C273" s="198" t="s">
        <v>244</v>
      </c>
      <c r="D273" s="199">
        <v>501</v>
      </c>
      <c r="E273" s="200">
        <v>547</v>
      </c>
      <c r="F273" s="201">
        <v>1048</v>
      </c>
      <c r="G273" s="199">
        <f aca="true" t="shared" si="113" ref="G273:W273">SUM(G268:G272)</f>
        <v>0</v>
      </c>
      <c r="H273" s="200">
        <f t="shared" si="113"/>
        <v>0</v>
      </c>
      <c r="I273" s="201">
        <f t="shared" si="105"/>
        <v>0</v>
      </c>
      <c r="J273" s="199">
        <f t="shared" si="113"/>
        <v>4</v>
      </c>
      <c r="K273" s="200">
        <f t="shared" si="113"/>
        <v>3</v>
      </c>
      <c r="L273" s="201">
        <f t="shared" si="106"/>
        <v>7</v>
      </c>
      <c r="M273" s="199">
        <f>SUM(M268:M272)</f>
        <v>0</v>
      </c>
      <c r="N273" s="200">
        <f>SUM(N268:N272)</f>
        <v>0</v>
      </c>
      <c r="O273" s="201">
        <f t="shared" si="107"/>
        <v>0</v>
      </c>
      <c r="P273" s="199">
        <f t="shared" si="113"/>
        <v>12</v>
      </c>
      <c r="Q273" s="200">
        <f t="shared" si="113"/>
        <v>6</v>
      </c>
      <c r="R273" s="201">
        <f t="shared" si="108"/>
        <v>18</v>
      </c>
      <c r="S273" s="199">
        <f t="shared" si="113"/>
        <v>1</v>
      </c>
      <c r="T273" s="200">
        <f t="shared" si="113"/>
        <v>1</v>
      </c>
      <c r="U273" s="201">
        <f t="shared" si="109"/>
        <v>2</v>
      </c>
      <c r="V273" s="64">
        <f t="shared" si="113"/>
        <v>-2</v>
      </c>
      <c r="W273" s="65">
        <f t="shared" si="113"/>
        <v>-2</v>
      </c>
      <c r="X273" s="201">
        <f t="shared" si="110"/>
        <v>-4</v>
      </c>
      <c r="Y273" s="199">
        <f t="shared" si="91"/>
        <v>492</v>
      </c>
      <c r="Z273" s="200">
        <f t="shared" si="92"/>
        <v>543</v>
      </c>
      <c r="AA273" s="201">
        <f t="shared" si="93"/>
        <v>1035</v>
      </c>
      <c r="AB273" s="279">
        <f>SUM(AB268:AB272)</f>
        <v>-13</v>
      </c>
      <c r="AC273" s="415">
        <f>SUM(AC268:AC272)</f>
        <v>492</v>
      </c>
      <c r="AD273" s="415">
        <f>SUM(AD268:AD272)</f>
        <v>543</v>
      </c>
      <c r="AE273" s="415">
        <f>SUM(AE268:AE272)</f>
        <v>1035</v>
      </c>
      <c r="AF273" s="381">
        <f t="shared" si="111"/>
        <v>0</v>
      </c>
      <c r="AG273" s="382">
        <f t="shared" si="103"/>
        <v>0</v>
      </c>
      <c r="AH273" s="382">
        <f t="shared" si="104"/>
        <v>0</v>
      </c>
      <c r="AJ273" s="99"/>
      <c r="AK273" s="100"/>
      <c r="AL273" s="100"/>
      <c r="AM273" s="100"/>
      <c r="AN273" s="100"/>
      <c r="AO273" s="100"/>
      <c r="AP273" s="100"/>
      <c r="AQ273" s="243"/>
      <c r="BA273" s="101"/>
      <c r="BD273" s="423">
        <f t="shared" si="94"/>
        <v>-9</v>
      </c>
      <c r="BE273" s="423">
        <f t="shared" si="95"/>
        <v>-4</v>
      </c>
      <c r="BF273" s="423">
        <f t="shared" si="96"/>
        <v>-13</v>
      </c>
    </row>
    <row r="274" spans="1:58" s="97" customFormat="1" ht="15" customHeight="1">
      <c r="A274" s="96"/>
      <c r="B274" s="1200" t="s">
        <v>255</v>
      </c>
      <c r="C274" s="161">
        <v>1</v>
      </c>
      <c r="D274" s="162">
        <v>354</v>
      </c>
      <c r="E274" s="163">
        <v>399</v>
      </c>
      <c r="F274" s="164">
        <v>753</v>
      </c>
      <c r="G274" s="162"/>
      <c r="H274" s="163"/>
      <c r="I274" s="165">
        <f t="shared" si="105"/>
        <v>0</v>
      </c>
      <c r="J274" s="162">
        <v>2</v>
      </c>
      <c r="K274" s="163">
        <v>4</v>
      </c>
      <c r="L274" s="165">
        <f t="shared" si="106"/>
        <v>6</v>
      </c>
      <c r="M274" s="162"/>
      <c r="N274" s="163"/>
      <c r="O274" s="165">
        <f t="shared" si="107"/>
        <v>0</v>
      </c>
      <c r="P274" s="162">
        <v>4</v>
      </c>
      <c r="Q274" s="163">
        <v>4</v>
      </c>
      <c r="R274" s="165">
        <f t="shared" si="108"/>
        <v>8</v>
      </c>
      <c r="S274" s="162">
        <v>0</v>
      </c>
      <c r="T274" s="163">
        <v>0</v>
      </c>
      <c r="U274" s="165">
        <f t="shared" si="109"/>
        <v>0</v>
      </c>
      <c r="V274" s="234">
        <v>0</v>
      </c>
      <c r="W274" s="235">
        <v>0</v>
      </c>
      <c r="X274" s="165">
        <f t="shared" si="110"/>
        <v>0</v>
      </c>
      <c r="Y274" s="162">
        <f t="shared" si="91"/>
        <v>352</v>
      </c>
      <c r="Z274" s="163">
        <f t="shared" si="92"/>
        <v>399</v>
      </c>
      <c r="AA274" s="164">
        <f t="shared" si="93"/>
        <v>751</v>
      </c>
      <c r="AB274" s="276">
        <f aca="true" t="shared" si="114" ref="AB274:AB283">AA274-F274</f>
        <v>-2</v>
      </c>
      <c r="AC274" s="404">
        <v>352</v>
      </c>
      <c r="AD274" s="404">
        <v>399</v>
      </c>
      <c r="AE274" s="405">
        <v>751</v>
      </c>
      <c r="AF274" s="375">
        <f t="shared" si="111"/>
        <v>0</v>
      </c>
      <c r="AG274" s="376">
        <f t="shared" si="103"/>
        <v>0</v>
      </c>
      <c r="AH274" s="376">
        <f t="shared" si="104"/>
        <v>0</v>
      </c>
      <c r="AJ274" s="99"/>
      <c r="AK274" s="100"/>
      <c r="AL274" s="100"/>
      <c r="AM274" s="100"/>
      <c r="AN274" s="100"/>
      <c r="AO274" s="100"/>
      <c r="AP274" s="100"/>
      <c r="AQ274" s="243"/>
      <c r="BA274" s="101"/>
      <c r="BD274" s="423">
        <f t="shared" si="94"/>
        <v>-2</v>
      </c>
      <c r="BE274" s="423">
        <f t="shared" si="95"/>
        <v>0</v>
      </c>
      <c r="BF274" s="423">
        <f t="shared" si="96"/>
        <v>-2</v>
      </c>
    </row>
    <row r="275" spans="1:58" s="97" customFormat="1" ht="15" customHeight="1">
      <c r="A275" s="96"/>
      <c r="B275" s="1201"/>
      <c r="C275" s="128">
        <v>2</v>
      </c>
      <c r="D275" s="129">
        <v>485</v>
      </c>
      <c r="E275" s="130">
        <v>548</v>
      </c>
      <c r="F275" s="131">
        <v>1033</v>
      </c>
      <c r="G275" s="129"/>
      <c r="H275" s="130"/>
      <c r="I275" s="132">
        <f t="shared" si="105"/>
        <v>0</v>
      </c>
      <c r="J275" s="129">
        <v>12</v>
      </c>
      <c r="K275" s="130">
        <v>15</v>
      </c>
      <c r="L275" s="132">
        <f t="shared" si="106"/>
        <v>27</v>
      </c>
      <c r="M275" s="129"/>
      <c r="N275" s="130"/>
      <c r="O275" s="132">
        <f t="shared" si="107"/>
        <v>0</v>
      </c>
      <c r="P275" s="129">
        <v>10</v>
      </c>
      <c r="Q275" s="130">
        <v>14</v>
      </c>
      <c r="R275" s="132">
        <f t="shared" si="108"/>
        <v>24</v>
      </c>
      <c r="S275" s="129">
        <v>0</v>
      </c>
      <c r="T275" s="130">
        <v>0</v>
      </c>
      <c r="U275" s="132">
        <f t="shared" si="109"/>
        <v>0</v>
      </c>
      <c r="V275" s="74">
        <v>1</v>
      </c>
      <c r="W275" s="75">
        <v>1</v>
      </c>
      <c r="X275" s="132">
        <f t="shared" si="110"/>
        <v>2</v>
      </c>
      <c r="Y275" s="129">
        <f t="shared" si="91"/>
        <v>488</v>
      </c>
      <c r="Z275" s="130">
        <f t="shared" si="92"/>
        <v>550</v>
      </c>
      <c r="AA275" s="131">
        <f t="shared" si="93"/>
        <v>1038</v>
      </c>
      <c r="AB275" s="274">
        <f t="shared" si="114"/>
        <v>5</v>
      </c>
      <c r="AC275" s="400">
        <v>488</v>
      </c>
      <c r="AD275" s="400">
        <v>550</v>
      </c>
      <c r="AE275" s="401">
        <v>1038</v>
      </c>
      <c r="AF275" s="371">
        <f t="shared" si="111"/>
        <v>0</v>
      </c>
      <c r="AG275" s="372">
        <f t="shared" si="103"/>
        <v>0</v>
      </c>
      <c r="AH275" s="372">
        <f t="shared" si="104"/>
        <v>0</v>
      </c>
      <c r="AJ275" s="99"/>
      <c r="AK275" s="100"/>
      <c r="AL275" s="100"/>
      <c r="AM275" s="100"/>
      <c r="AN275" s="100"/>
      <c r="AO275" s="100"/>
      <c r="AP275" s="100"/>
      <c r="AQ275" s="243"/>
      <c r="BA275" s="101"/>
      <c r="BD275" s="423">
        <f t="shared" si="94"/>
        <v>3</v>
      </c>
      <c r="BE275" s="423">
        <f t="shared" si="95"/>
        <v>2</v>
      </c>
      <c r="BF275" s="423">
        <f t="shared" si="96"/>
        <v>5</v>
      </c>
    </row>
    <row r="276" spans="1:58" s="97" customFormat="1" ht="15" customHeight="1">
      <c r="A276" s="96"/>
      <c r="B276" s="1201"/>
      <c r="C276" s="128">
        <v>3</v>
      </c>
      <c r="D276" s="129">
        <v>296</v>
      </c>
      <c r="E276" s="130">
        <v>321</v>
      </c>
      <c r="F276" s="131">
        <v>617</v>
      </c>
      <c r="G276" s="129"/>
      <c r="H276" s="130"/>
      <c r="I276" s="132">
        <f t="shared" si="105"/>
        <v>0</v>
      </c>
      <c r="J276" s="129">
        <v>2</v>
      </c>
      <c r="K276" s="130">
        <v>4</v>
      </c>
      <c r="L276" s="132">
        <f t="shared" si="106"/>
        <v>6</v>
      </c>
      <c r="M276" s="129"/>
      <c r="N276" s="130"/>
      <c r="O276" s="132">
        <f t="shared" si="107"/>
        <v>0</v>
      </c>
      <c r="P276" s="129">
        <v>3</v>
      </c>
      <c r="Q276" s="130">
        <v>2</v>
      </c>
      <c r="R276" s="132">
        <f t="shared" si="108"/>
        <v>5</v>
      </c>
      <c r="S276" s="129">
        <v>0</v>
      </c>
      <c r="T276" s="130">
        <v>0</v>
      </c>
      <c r="U276" s="132">
        <f t="shared" si="109"/>
        <v>0</v>
      </c>
      <c r="V276" s="74">
        <v>-2</v>
      </c>
      <c r="W276" s="75">
        <v>-2</v>
      </c>
      <c r="X276" s="132">
        <f t="shared" si="110"/>
        <v>-4</v>
      </c>
      <c r="Y276" s="129">
        <f t="shared" si="91"/>
        <v>293</v>
      </c>
      <c r="Z276" s="130">
        <f t="shared" si="92"/>
        <v>321</v>
      </c>
      <c r="AA276" s="131">
        <f t="shared" si="93"/>
        <v>614</v>
      </c>
      <c r="AB276" s="274">
        <f t="shared" si="114"/>
        <v>-3</v>
      </c>
      <c r="AC276" s="400">
        <v>293</v>
      </c>
      <c r="AD276" s="400">
        <v>321</v>
      </c>
      <c r="AE276" s="401">
        <v>614</v>
      </c>
      <c r="AF276" s="371">
        <f t="shared" si="111"/>
        <v>0</v>
      </c>
      <c r="AG276" s="372">
        <f t="shared" si="103"/>
        <v>0</v>
      </c>
      <c r="AH276" s="372">
        <f t="shared" si="104"/>
        <v>0</v>
      </c>
      <c r="AJ276" s="99"/>
      <c r="AK276" s="100"/>
      <c r="AL276" s="100"/>
      <c r="AM276" s="100"/>
      <c r="AN276" s="100"/>
      <c r="AO276" s="100"/>
      <c r="AP276" s="100"/>
      <c r="AQ276" s="243"/>
      <c r="BA276" s="101"/>
      <c r="BD276" s="423">
        <f t="shared" si="94"/>
        <v>-3</v>
      </c>
      <c r="BE276" s="423">
        <f t="shared" si="95"/>
        <v>0</v>
      </c>
      <c r="BF276" s="423">
        <f t="shared" si="96"/>
        <v>-3</v>
      </c>
    </row>
    <row r="277" spans="1:58" s="97" customFormat="1" ht="15" customHeight="1">
      <c r="A277" s="96"/>
      <c r="B277" s="1201"/>
      <c r="C277" s="128">
        <v>4</v>
      </c>
      <c r="D277" s="129">
        <v>554</v>
      </c>
      <c r="E277" s="130">
        <v>568</v>
      </c>
      <c r="F277" s="131">
        <v>1122</v>
      </c>
      <c r="G277" s="129"/>
      <c r="H277" s="130"/>
      <c r="I277" s="132">
        <f t="shared" si="105"/>
        <v>0</v>
      </c>
      <c r="J277" s="129">
        <v>6</v>
      </c>
      <c r="K277" s="130">
        <v>6</v>
      </c>
      <c r="L277" s="132">
        <f t="shared" si="106"/>
        <v>12</v>
      </c>
      <c r="M277" s="129"/>
      <c r="N277" s="130"/>
      <c r="O277" s="132">
        <f t="shared" si="107"/>
        <v>0</v>
      </c>
      <c r="P277" s="129">
        <v>3</v>
      </c>
      <c r="Q277" s="130">
        <v>3</v>
      </c>
      <c r="R277" s="132">
        <f t="shared" si="108"/>
        <v>6</v>
      </c>
      <c r="S277" s="129">
        <v>0</v>
      </c>
      <c r="T277" s="130">
        <v>0</v>
      </c>
      <c r="U277" s="132">
        <f t="shared" si="109"/>
        <v>0</v>
      </c>
      <c r="V277" s="74">
        <v>-1</v>
      </c>
      <c r="W277" s="75">
        <v>0</v>
      </c>
      <c r="X277" s="132">
        <f t="shared" si="110"/>
        <v>-1</v>
      </c>
      <c r="Y277" s="129">
        <f t="shared" si="91"/>
        <v>556</v>
      </c>
      <c r="Z277" s="130">
        <f t="shared" si="92"/>
        <v>571</v>
      </c>
      <c r="AA277" s="131">
        <f t="shared" si="93"/>
        <v>1127</v>
      </c>
      <c r="AB277" s="274">
        <f t="shared" si="114"/>
        <v>5</v>
      </c>
      <c r="AC277" s="400">
        <v>556</v>
      </c>
      <c r="AD277" s="400">
        <v>571</v>
      </c>
      <c r="AE277" s="401">
        <v>1127</v>
      </c>
      <c r="AF277" s="371">
        <f t="shared" si="111"/>
        <v>0</v>
      </c>
      <c r="AG277" s="372">
        <f t="shared" si="103"/>
        <v>0</v>
      </c>
      <c r="AH277" s="372">
        <f t="shared" si="104"/>
        <v>0</v>
      </c>
      <c r="AJ277" s="99"/>
      <c r="AK277" s="100"/>
      <c r="AL277" s="100"/>
      <c r="AM277" s="100"/>
      <c r="AN277" s="100"/>
      <c r="AO277" s="100"/>
      <c r="AP277" s="100"/>
      <c r="AQ277" s="243"/>
      <c r="BA277" s="101"/>
      <c r="BD277" s="423">
        <f t="shared" si="94"/>
        <v>2</v>
      </c>
      <c r="BE277" s="423">
        <f t="shared" si="95"/>
        <v>3</v>
      </c>
      <c r="BF277" s="423">
        <f t="shared" si="96"/>
        <v>5</v>
      </c>
    </row>
    <row r="278" spans="1:58" s="97" customFormat="1" ht="15" customHeight="1">
      <c r="A278" s="96"/>
      <c r="B278" s="1201"/>
      <c r="C278" s="128">
        <v>5</v>
      </c>
      <c r="D278" s="129">
        <v>340</v>
      </c>
      <c r="E278" s="130">
        <v>390</v>
      </c>
      <c r="F278" s="131">
        <v>730</v>
      </c>
      <c r="G278" s="129"/>
      <c r="H278" s="130"/>
      <c r="I278" s="132">
        <f t="shared" si="105"/>
        <v>0</v>
      </c>
      <c r="J278" s="129">
        <v>0</v>
      </c>
      <c r="K278" s="130">
        <v>3</v>
      </c>
      <c r="L278" s="132">
        <f t="shared" si="106"/>
        <v>3</v>
      </c>
      <c r="M278" s="129"/>
      <c r="N278" s="130"/>
      <c r="O278" s="132">
        <f t="shared" si="107"/>
        <v>0</v>
      </c>
      <c r="P278" s="129">
        <v>3</v>
      </c>
      <c r="Q278" s="130">
        <v>2</v>
      </c>
      <c r="R278" s="132">
        <f t="shared" si="108"/>
        <v>5</v>
      </c>
      <c r="S278" s="129">
        <v>0</v>
      </c>
      <c r="T278" s="130">
        <v>0</v>
      </c>
      <c r="U278" s="132">
        <f t="shared" si="109"/>
        <v>0</v>
      </c>
      <c r="V278" s="74">
        <v>1</v>
      </c>
      <c r="W278" s="75">
        <v>0</v>
      </c>
      <c r="X278" s="132">
        <f t="shared" si="110"/>
        <v>1</v>
      </c>
      <c r="Y278" s="129">
        <f t="shared" si="91"/>
        <v>338</v>
      </c>
      <c r="Z278" s="130">
        <f t="shared" si="92"/>
        <v>391</v>
      </c>
      <c r="AA278" s="131">
        <f t="shared" si="93"/>
        <v>729</v>
      </c>
      <c r="AB278" s="274">
        <f t="shared" si="114"/>
        <v>-1</v>
      </c>
      <c r="AC278" s="400">
        <v>338</v>
      </c>
      <c r="AD278" s="400">
        <v>391</v>
      </c>
      <c r="AE278" s="401">
        <v>729</v>
      </c>
      <c r="AF278" s="371">
        <f t="shared" si="111"/>
        <v>0</v>
      </c>
      <c r="AG278" s="372">
        <f t="shared" si="103"/>
        <v>0</v>
      </c>
      <c r="AH278" s="372">
        <f t="shared" si="104"/>
        <v>0</v>
      </c>
      <c r="AJ278" s="99"/>
      <c r="AK278" s="100"/>
      <c r="AL278" s="100"/>
      <c r="AM278" s="100"/>
      <c r="AN278" s="100"/>
      <c r="AO278" s="100"/>
      <c r="AP278" s="100"/>
      <c r="AQ278" s="243"/>
      <c r="BA278" s="101"/>
      <c r="BD278" s="423">
        <f t="shared" si="94"/>
        <v>-2</v>
      </c>
      <c r="BE278" s="423">
        <f t="shared" si="95"/>
        <v>1</v>
      </c>
      <c r="BF278" s="423">
        <f t="shared" si="96"/>
        <v>-1</v>
      </c>
    </row>
    <row r="279" spans="1:58" s="97" customFormat="1" ht="15" customHeight="1">
      <c r="A279" s="96"/>
      <c r="B279" s="1201"/>
      <c r="C279" s="128">
        <v>6</v>
      </c>
      <c r="D279" s="129">
        <v>238</v>
      </c>
      <c r="E279" s="130">
        <v>264</v>
      </c>
      <c r="F279" s="131">
        <v>502</v>
      </c>
      <c r="G279" s="129"/>
      <c r="H279" s="130"/>
      <c r="I279" s="132">
        <f t="shared" si="105"/>
        <v>0</v>
      </c>
      <c r="J279" s="129">
        <v>8</v>
      </c>
      <c r="K279" s="130">
        <v>4</v>
      </c>
      <c r="L279" s="132">
        <f t="shared" si="106"/>
        <v>12</v>
      </c>
      <c r="M279" s="129"/>
      <c r="N279" s="130"/>
      <c r="O279" s="132">
        <f t="shared" si="107"/>
        <v>0</v>
      </c>
      <c r="P279" s="129">
        <v>4</v>
      </c>
      <c r="Q279" s="130">
        <v>3</v>
      </c>
      <c r="R279" s="132">
        <f t="shared" si="108"/>
        <v>7</v>
      </c>
      <c r="S279" s="129">
        <v>0</v>
      </c>
      <c r="T279" s="130">
        <v>0</v>
      </c>
      <c r="U279" s="132">
        <f t="shared" si="109"/>
        <v>0</v>
      </c>
      <c r="V279" s="74">
        <v>0</v>
      </c>
      <c r="W279" s="75">
        <v>0</v>
      </c>
      <c r="X279" s="132">
        <f t="shared" si="110"/>
        <v>0</v>
      </c>
      <c r="Y279" s="129">
        <f aca="true" t="shared" si="115" ref="Y279:Y342">D279+G279+J279+M279-P279+S279+V279</f>
        <v>242</v>
      </c>
      <c r="Z279" s="130">
        <f aca="true" t="shared" si="116" ref="Z279:Z342">E279+H279+K279+N279-Q279+T279+W279</f>
        <v>265</v>
      </c>
      <c r="AA279" s="131">
        <f aca="true" t="shared" si="117" ref="AA279:AA342">Y279+Z279</f>
        <v>507</v>
      </c>
      <c r="AB279" s="274">
        <f t="shared" si="114"/>
        <v>5</v>
      </c>
      <c r="AC279" s="400">
        <v>242</v>
      </c>
      <c r="AD279" s="400">
        <v>265</v>
      </c>
      <c r="AE279" s="401">
        <v>507</v>
      </c>
      <c r="AF279" s="371">
        <f t="shared" si="111"/>
        <v>0</v>
      </c>
      <c r="AG279" s="372">
        <f t="shared" si="103"/>
        <v>0</v>
      </c>
      <c r="AH279" s="372">
        <f t="shared" si="104"/>
        <v>0</v>
      </c>
      <c r="AJ279" s="99"/>
      <c r="AK279" s="100"/>
      <c r="AL279" s="100"/>
      <c r="AM279" s="100"/>
      <c r="AN279" s="100"/>
      <c r="AO279" s="100"/>
      <c r="AP279" s="100"/>
      <c r="AQ279" s="243"/>
      <c r="BA279" s="101"/>
      <c r="BD279" s="423">
        <f t="shared" si="94"/>
        <v>4</v>
      </c>
      <c r="BE279" s="423">
        <f t="shared" si="95"/>
        <v>1</v>
      </c>
      <c r="BF279" s="423">
        <f t="shared" si="96"/>
        <v>5</v>
      </c>
    </row>
    <row r="280" spans="1:58" s="97" customFormat="1" ht="15" customHeight="1">
      <c r="A280" s="96"/>
      <c r="B280" s="1201"/>
      <c r="C280" s="128">
        <v>7</v>
      </c>
      <c r="D280" s="129">
        <v>223</v>
      </c>
      <c r="E280" s="130">
        <v>221</v>
      </c>
      <c r="F280" s="131">
        <v>444</v>
      </c>
      <c r="G280" s="129"/>
      <c r="H280" s="130"/>
      <c r="I280" s="132">
        <f t="shared" si="105"/>
        <v>0</v>
      </c>
      <c r="J280" s="129">
        <v>1</v>
      </c>
      <c r="K280" s="130">
        <v>3</v>
      </c>
      <c r="L280" s="132">
        <f t="shared" si="106"/>
        <v>4</v>
      </c>
      <c r="M280" s="129"/>
      <c r="N280" s="130"/>
      <c r="O280" s="132">
        <f t="shared" si="107"/>
        <v>0</v>
      </c>
      <c r="P280" s="129">
        <v>4</v>
      </c>
      <c r="Q280" s="130">
        <v>6</v>
      </c>
      <c r="R280" s="132">
        <f t="shared" si="108"/>
        <v>10</v>
      </c>
      <c r="S280" s="129">
        <v>0</v>
      </c>
      <c r="T280" s="130">
        <v>0</v>
      </c>
      <c r="U280" s="132">
        <f t="shared" si="109"/>
        <v>0</v>
      </c>
      <c r="V280" s="74">
        <v>-1</v>
      </c>
      <c r="W280" s="75">
        <v>0</v>
      </c>
      <c r="X280" s="132">
        <f t="shared" si="110"/>
        <v>-1</v>
      </c>
      <c r="Y280" s="129">
        <f t="shared" si="115"/>
        <v>219</v>
      </c>
      <c r="Z280" s="130">
        <f t="shared" si="116"/>
        <v>218</v>
      </c>
      <c r="AA280" s="131">
        <f t="shared" si="117"/>
        <v>437</v>
      </c>
      <c r="AB280" s="274">
        <f t="shared" si="114"/>
        <v>-7</v>
      </c>
      <c r="AC280" s="400">
        <v>219</v>
      </c>
      <c r="AD280" s="400">
        <v>218</v>
      </c>
      <c r="AE280" s="401">
        <v>437</v>
      </c>
      <c r="AF280" s="371">
        <f t="shared" si="111"/>
        <v>0</v>
      </c>
      <c r="AG280" s="372">
        <f t="shared" si="103"/>
        <v>0</v>
      </c>
      <c r="AH280" s="372">
        <f t="shared" si="104"/>
        <v>0</v>
      </c>
      <c r="AJ280" s="99"/>
      <c r="AK280" s="100"/>
      <c r="AL280" s="100"/>
      <c r="AM280" s="100"/>
      <c r="AN280" s="100"/>
      <c r="AO280" s="100"/>
      <c r="AP280" s="100"/>
      <c r="AQ280" s="243"/>
      <c r="BA280" s="101"/>
      <c r="BD280" s="423">
        <f t="shared" si="94"/>
        <v>-4</v>
      </c>
      <c r="BE280" s="423">
        <f t="shared" si="95"/>
        <v>-3</v>
      </c>
      <c r="BF280" s="423">
        <f t="shared" si="96"/>
        <v>-7</v>
      </c>
    </row>
    <row r="281" spans="1:58" s="97" customFormat="1" ht="15" customHeight="1">
      <c r="A281" s="96"/>
      <c r="B281" s="1201"/>
      <c r="C281" s="128">
        <v>8</v>
      </c>
      <c r="D281" s="129">
        <v>402</v>
      </c>
      <c r="E281" s="130">
        <v>437</v>
      </c>
      <c r="F281" s="131">
        <v>839</v>
      </c>
      <c r="G281" s="129"/>
      <c r="H281" s="130"/>
      <c r="I281" s="132">
        <f t="shared" si="105"/>
        <v>0</v>
      </c>
      <c r="J281" s="129">
        <v>3</v>
      </c>
      <c r="K281" s="130">
        <v>9</v>
      </c>
      <c r="L281" s="132">
        <f t="shared" si="106"/>
        <v>12</v>
      </c>
      <c r="M281" s="129"/>
      <c r="N281" s="130"/>
      <c r="O281" s="132">
        <f t="shared" si="107"/>
        <v>0</v>
      </c>
      <c r="P281" s="129">
        <v>7</v>
      </c>
      <c r="Q281" s="130">
        <v>4</v>
      </c>
      <c r="R281" s="132">
        <f t="shared" si="108"/>
        <v>11</v>
      </c>
      <c r="S281" s="129">
        <v>0</v>
      </c>
      <c r="T281" s="130">
        <v>0</v>
      </c>
      <c r="U281" s="132">
        <f t="shared" si="109"/>
        <v>0</v>
      </c>
      <c r="V281" s="74">
        <v>0</v>
      </c>
      <c r="W281" s="75">
        <v>0</v>
      </c>
      <c r="X281" s="132">
        <f t="shared" si="110"/>
        <v>0</v>
      </c>
      <c r="Y281" s="129">
        <f t="shared" si="115"/>
        <v>398</v>
      </c>
      <c r="Z281" s="130">
        <f t="shared" si="116"/>
        <v>442</v>
      </c>
      <c r="AA281" s="131">
        <f t="shared" si="117"/>
        <v>840</v>
      </c>
      <c r="AB281" s="274">
        <f t="shared" si="114"/>
        <v>1</v>
      </c>
      <c r="AC281" s="400">
        <v>398</v>
      </c>
      <c r="AD281" s="400">
        <v>442</v>
      </c>
      <c r="AE281" s="401">
        <v>840</v>
      </c>
      <c r="AF281" s="371">
        <f t="shared" si="111"/>
        <v>0</v>
      </c>
      <c r="AG281" s="372">
        <f t="shared" si="103"/>
        <v>0</v>
      </c>
      <c r="AH281" s="372">
        <f t="shared" si="104"/>
        <v>0</v>
      </c>
      <c r="AJ281" s="99"/>
      <c r="AK281" s="100"/>
      <c r="AL281" s="100"/>
      <c r="AM281" s="100"/>
      <c r="AN281" s="100"/>
      <c r="AO281" s="100"/>
      <c r="AP281" s="100"/>
      <c r="AQ281" s="243"/>
      <c r="BA281" s="101"/>
      <c r="BD281" s="423">
        <f t="shared" si="94"/>
        <v>-4</v>
      </c>
      <c r="BE281" s="423">
        <f t="shared" si="95"/>
        <v>5</v>
      </c>
      <c r="BF281" s="423">
        <f t="shared" si="96"/>
        <v>1</v>
      </c>
    </row>
    <row r="282" spans="1:58" s="97" customFormat="1" ht="15" customHeight="1">
      <c r="A282" s="96"/>
      <c r="B282" s="1201"/>
      <c r="C282" s="128">
        <v>9</v>
      </c>
      <c r="D282" s="129">
        <v>237</v>
      </c>
      <c r="E282" s="130">
        <v>236</v>
      </c>
      <c r="F282" s="131">
        <v>473</v>
      </c>
      <c r="G282" s="129"/>
      <c r="H282" s="130"/>
      <c r="I282" s="132">
        <f t="shared" si="105"/>
        <v>0</v>
      </c>
      <c r="J282" s="129">
        <v>5</v>
      </c>
      <c r="K282" s="130">
        <v>5</v>
      </c>
      <c r="L282" s="132">
        <f t="shared" si="106"/>
        <v>10</v>
      </c>
      <c r="M282" s="129"/>
      <c r="N282" s="130"/>
      <c r="O282" s="132">
        <f t="shared" si="107"/>
        <v>0</v>
      </c>
      <c r="P282" s="129">
        <v>3</v>
      </c>
      <c r="Q282" s="130">
        <v>0</v>
      </c>
      <c r="R282" s="132">
        <f t="shared" si="108"/>
        <v>3</v>
      </c>
      <c r="S282" s="129">
        <v>0</v>
      </c>
      <c r="T282" s="130">
        <v>0</v>
      </c>
      <c r="U282" s="132">
        <f t="shared" si="109"/>
        <v>0</v>
      </c>
      <c r="V282" s="74">
        <v>2</v>
      </c>
      <c r="W282" s="75">
        <v>1</v>
      </c>
      <c r="X282" s="132">
        <f t="shared" si="110"/>
        <v>3</v>
      </c>
      <c r="Y282" s="129">
        <f t="shared" si="115"/>
        <v>241</v>
      </c>
      <c r="Z282" s="130">
        <f t="shared" si="116"/>
        <v>242</v>
      </c>
      <c r="AA282" s="131">
        <f t="shared" si="117"/>
        <v>483</v>
      </c>
      <c r="AB282" s="274">
        <f t="shared" si="114"/>
        <v>10</v>
      </c>
      <c r="AC282" s="400">
        <v>241</v>
      </c>
      <c r="AD282" s="400">
        <v>242</v>
      </c>
      <c r="AE282" s="401">
        <v>483</v>
      </c>
      <c r="AF282" s="371">
        <f t="shared" si="111"/>
        <v>0</v>
      </c>
      <c r="AG282" s="372">
        <f t="shared" si="103"/>
        <v>0</v>
      </c>
      <c r="AH282" s="372">
        <f t="shared" si="104"/>
        <v>0</v>
      </c>
      <c r="AJ282" s="99"/>
      <c r="AK282" s="100"/>
      <c r="AL282" s="100"/>
      <c r="AM282" s="100"/>
      <c r="AN282" s="100"/>
      <c r="AO282" s="100"/>
      <c r="AP282" s="100"/>
      <c r="AQ282" s="243"/>
      <c r="BA282" s="101"/>
      <c r="BD282" s="423">
        <f t="shared" si="94"/>
        <v>4</v>
      </c>
      <c r="BE282" s="423">
        <f t="shared" si="95"/>
        <v>6</v>
      </c>
      <c r="BF282" s="423">
        <f t="shared" si="96"/>
        <v>10</v>
      </c>
    </row>
    <row r="283" spans="1:58" s="97" customFormat="1" ht="15" customHeight="1">
      <c r="A283" s="96"/>
      <c r="B283" s="1201"/>
      <c r="C283" s="128">
        <v>10</v>
      </c>
      <c r="D283" s="129">
        <v>526</v>
      </c>
      <c r="E283" s="130">
        <v>569</v>
      </c>
      <c r="F283" s="131">
        <v>1095</v>
      </c>
      <c r="G283" s="129"/>
      <c r="H283" s="130"/>
      <c r="I283" s="132">
        <f t="shared" si="105"/>
        <v>0</v>
      </c>
      <c r="J283" s="129">
        <v>5</v>
      </c>
      <c r="K283" s="130">
        <v>6</v>
      </c>
      <c r="L283" s="132">
        <f t="shared" si="106"/>
        <v>11</v>
      </c>
      <c r="M283" s="129"/>
      <c r="N283" s="130"/>
      <c r="O283" s="132">
        <f t="shared" si="107"/>
        <v>0</v>
      </c>
      <c r="P283" s="129">
        <v>6</v>
      </c>
      <c r="Q283" s="130">
        <v>6</v>
      </c>
      <c r="R283" s="132">
        <f t="shared" si="108"/>
        <v>12</v>
      </c>
      <c r="S283" s="129">
        <v>0</v>
      </c>
      <c r="T283" s="130">
        <v>0</v>
      </c>
      <c r="U283" s="132">
        <f t="shared" si="109"/>
        <v>0</v>
      </c>
      <c r="V283" s="74">
        <v>0</v>
      </c>
      <c r="W283" s="75">
        <v>0</v>
      </c>
      <c r="X283" s="132">
        <f t="shared" si="110"/>
        <v>0</v>
      </c>
      <c r="Y283" s="129">
        <f t="shared" si="115"/>
        <v>525</v>
      </c>
      <c r="Z283" s="130">
        <f t="shared" si="116"/>
        <v>569</v>
      </c>
      <c r="AA283" s="131">
        <f t="shared" si="117"/>
        <v>1094</v>
      </c>
      <c r="AB283" s="274">
        <f t="shared" si="114"/>
        <v>-1</v>
      </c>
      <c r="AC283" s="400">
        <v>525</v>
      </c>
      <c r="AD283" s="400">
        <v>569</v>
      </c>
      <c r="AE283" s="401">
        <v>1094</v>
      </c>
      <c r="AF283" s="371">
        <f t="shared" si="111"/>
        <v>0</v>
      </c>
      <c r="AG283" s="372">
        <f t="shared" si="103"/>
        <v>0</v>
      </c>
      <c r="AH283" s="372">
        <f t="shared" si="104"/>
        <v>0</v>
      </c>
      <c r="AJ283" s="99"/>
      <c r="AK283" s="100"/>
      <c r="AL283" s="100"/>
      <c r="AM283" s="100"/>
      <c r="AN283" s="100"/>
      <c r="AO283" s="100"/>
      <c r="AP283" s="100"/>
      <c r="AQ283" s="243"/>
      <c r="BA283" s="101"/>
      <c r="BD283" s="423">
        <f t="shared" si="94"/>
        <v>-1</v>
      </c>
      <c r="BE283" s="423">
        <f t="shared" si="95"/>
        <v>0</v>
      </c>
      <c r="BF283" s="423">
        <f t="shared" si="96"/>
        <v>-1</v>
      </c>
    </row>
    <row r="284" spans="1:58" s="97" customFormat="1" ht="15" customHeight="1">
      <c r="A284" s="96"/>
      <c r="B284" s="1202"/>
      <c r="C284" s="198" t="s">
        <v>244</v>
      </c>
      <c r="D284" s="199">
        <v>3655</v>
      </c>
      <c r="E284" s="200">
        <v>3953</v>
      </c>
      <c r="F284" s="201">
        <v>7608</v>
      </c>
      <c r="G284" s="199">
        <f aca="true" t="shared" si="118" ref="G284:W284">SUM(G274:G283)</f>
        <v>0</v>
      </c>
      <c r="H284" s="200">
        <f t="shared" si="118"/>
        <v>0</v>
      </c>
      <c r="I284" s="201">
        <f t="shared" si="105"/>
        <v>0</v>
      </c>
      <c r="J284" s="199">
        <f t="shared" si="118"/>
        <v>44</v>
      </c>
      <c r="K284" s="200">
        <f t="shared" si="118"/>
        <v>59</v>
      </c>
      <c r="L284" s="201">
        <f t="shared" si="106"/>
        <v>103</v>
      </c>
      <c r="M284" s="199">
        <f>SUM(M274:M283)</f>
        <v>0</v>
      </c>
      <c r="N284" s="200">
        <f>SUM(N274:N283)</f>
        <v>0</v>
      </c>
      <c r="O284" s="201">
        <f t="shared" si="107"/>
        <v>0</v>
      </c>
      <c r="P284" s="199">
        <f t="shared" si="118"/>
        <v>47</v>
      </c>
      <c r="Q284" s="200">
        <f t="shared" si="118"/>
        <v>44</v>
      </c>
      <c r="R284" s="201">
        <f t="shared" si="108"/>
        <v>91</v>
      </c>
      <c r="S284" s="199">
        <f t="shared" si="118"/>
        <v>0</v>
      </c>
      <c r="T284" s="200">
        <f t="shared" si="118"/>
        <v>0</v>
      </c>
      <c r="U284" s="201">
        <f t="shared" si="109"/>
        <v>0</v>
      </c>
      <c r="V284" s="64">
        <f t="shared" si="118"/>
        <v>0</v>
      </c>
      <c r="W284" s="65">
        <f t="shared" si="118"/>
        <v>0</v>
      </c>
      <c r="X284" s="201">
        <f t="shared" si="110"/>
        <v>0</v>
      </c>
      <c r="Y284" s="199">
        <f t="shared" si="115"/>
        <v>3652</v>
      </c>
      <c r="Z284" s="200">
        <f t="shared" si="116"/>
        <v>3968</v>
      </c>
      <c r="AA284" s="201">
        <f t="shared" si="117"/>
        <v>7620</v>
      </c>
      <c r="AB284" s="279">
        <f>SUM(AB274:AB283)</f>
        <v>12</v>
      </c>
      <c r="AC284" s="415">
        <v>3652</v>
      </c>
      <c r="AD284" s="415">
        <v>3968</v>
      </c>
      <c r="AE284" s="416">
        <v>7620</v>
      </c>
      <c r="AF284" s="381">
        <f t="shared" si="111"/>
        <v>0</v>
      </c>
      <c r="AG284" s="382">
        <f t="shared" si="103"/>
        <v>0</v>
      </c>
      <c r="AH284" s="382">
        <f t="shared" si="104"/>
        <v>0</v>
      </c>
      <c r="AJ284" s="99"/>
      <c r="AK284" s="100"/>
      <c r="AL284" s="100"/>
      <c r="AM284" s="100"/>
      <c r="AN284" s="100"/>
      <c r="AO284" s="100"/>
      <c r="AP284" s="100"/>
      <c r="AQ284" s="243"/>
      <c r="BA284" s="101"/>
      <c r="BD284" s="423">
        <f t="shared" si="94"/>
        <v>-3</v>
      </c>
      <c r="BE284" s="423">
        <f t="shared" si="95"/>
        <v>15</v>
      </c>
      <c r="BF284" s="423">
        <f t="shared" si="96"/>
        <v>12</v>
      </c>
    </row>
    <row r="285" spans="1:58" s="97" customFormat="1" ht="15" customHeight="1">
      <c r="A285" s="96"/>
      <c r="B285" s="1203" t="s">
        <v>256</v>
      </c>
      <c r="C285" s="161">
        <v>1</v>
      </c>
      <c r="D285" s="162">
        <v>415</v>
      </c>
      <c r="E285" s="163">
        <v>438</v>
      </c>
      <c r="F285" s="164">
        <v>853</v>
      </c>
      <c r="G285" s="162"/>
      <c r="H285" s="163"/>
      <c r="I285" s="165">
        <f t="shared" si="105"/>
        <v>0</v>
      </c>
      <c r="J285" s="162">
        <v>13</v>
      </c>
      <c r="K285" s="163">
        <v>9</v>
      </c>
      <c r="L285" s="165">
        <f t="shared" si="106"/>
        <v>22</v>
      </c>
      <c r="M285" s="162"/>
      <c r="N285" s="163"/>
      <c r="O285" s="165">
        <f t="shared" si="107"/>
        <v>0</v>
      </c>
      <c r="P285" s="162">
        <v>8</v>
      </c>
      <c r="Q285" s="163">
        <v>8</v>
      </c>
      <c r="R285" s="165">
        <f t="shared" si="108"/>
        <v>16</v>
      </c>
      <c r="S285" s="162">
        <v>1</v>
      </c>
      <c r="T285" s="163">
        <v>3</v>
      </c>
      <c r="U285" s="165">
        <f t="shared" si="109"/>
        <v>4</v>
      </c>
      <c r="V285" s="234"/>
      <c r="W285" s="235">
        <v>1</v>
      </c>
      <c r="X285" s="165">
        <f t="shared" si="110"/>
        <v>1</v>
      </c>
      <c r="Y285" s="162">
        <f t="shared" si="115"/>
        <v>421</v>
      </c>
      <c r="Z285" s="163">
        <f t="shared" si="116"/>
        <v>443</v>
      </c>
      <c r="AA285" s="164">
        <f t="shared" si="117"/>
        <v>864</v>
      </c>
      <c r="AB285" s="276">
        <f>AA285-F285</f>
        <v>11</v>
      </c>
      <c r="AC285" s="404">
        <v>421</v>
      </c>
      <c r="AD285" s="404">
        <v>443</v>
      </c>
      <c r="AE285" s="405">
        <v>864</v>
      </c>
      <c r="AF285" s="375">
        <f t="shared" si="111"/>
        <v>0</v>
      </c>
      <c r="AG285" s="376">
        <f t="shared" si="103"/>
        <v>0</v>
      </c>
      <c r="AH285" s="376">
        <f t="shared" si="104"/>
        <v>0</v>
      </c>
      <c r="AJ285" s="99"/>
      <c r="AK285" s="100"/>
      <c r="AL285" s="100"/>
      <c r="AM285" s="100"/>
      <c r="AN285" s="100"/>
      <c r="AO285" s="100"/>
      <c r="AP285" s="100"/>
      <c r="AQ285" s="243"/>
      <c r="BA285" s="101"/>
      <c r="BD285" s="423">
        <f aca="true" t="shared" si="119" ref="BD285:BD348">Y285-D285</f>
        <v>6</v>
      </c>
      <c r="BE285" s="423">
        <f aca="true" t="shared" si="120" ref="BE285:BE348">Z285-E285</f>
        <v>5</v>
      </c>
      <c r="BF285" s="423">
        <f aca="true" t="shared" si="121" ref="BF285:BF348">AA285-F285</f>
        <v>11</v>
      </c>
    </row>
    <row r="286" spans="1:58" s="97" customFormat="1" ht="15" customHeight="1">
      <c r="A286" s="96"/>
      <c r="B286" s="1204"/>
      <c r="C286" s="128">
        <v>2</v>
      </c>
      <c r="D286" s="129">
        <v>178</v>
      </c>
      <c r="E286" s="130">
        <v>183</v>
      </c>
      <c r="F286" s="131">
        <v>361</v>
      </c>
      <c r="G286" s="129"/>
      <c r="H286" s="130"/>
      <c r="I286" s="132">
        <f t="shared" si="105"/>
        <v>0</v>
      </c>
      <c r="J286" s="129">
        <v>3</v>
      </c>
      <c r="K286" s="130">
        <v>2</v>
      </c>
      <c r="L286" s="132">
        <f t="shared" si="106"/>
        <v>5</v>
      </c>
      <c r="M286" s="129"/>
      <c r="N286" s="130"/>
      <c r="O286" s="132">
        <f t="shared" si="107"/>
        <v>0</v>
      </c>
      <c r="P286" s="129">
        <v>1</v>
      </c>
      <c r="Q286" s="130">
        <v>2</v>
      </c>
      <c r="R286" s="132">
        <f t="shared" si="108"/>
        <v>3</v>
      </c>
      <c r="S286" s="129"/>
      <c r="T286" s="130"/>
      <c r="U286" s="132">
        <f t="shared" si="109"/>
        <v>0</v>
      </c>
      <c r="V286" s="74"/>
      <c r="W286" s="75">
        <v>-1</v>
      </c>
      <c r="X286" s="132">
        <f t="shared" si="110"/>
        <v>-1</v>
      </c>
      <c r="Y286" s="129">
        <f t="shared" si="115"/>
        <v>180</v>
      </c>
      <c r="Z286" s="130">
        <f t="shared" si="116"/>
        <v>182</v>
      </c>
      <c r="AA286" s="131">
        <f t="shared" si="117"/>
        <v>362</v>
      </c>
      <c r="AB286" s="274">
        <f>AA286-F286</f>
        <v>1</v>
      </c>
      <c r="AC286" s="400">
        <v>180</v>
      </c>
      <c r="AD286" s="400">
        <v>182</v>
      </c>
      <c r="AE286" s="401">
        <v>362</v>
      </c>
      <c r="AF286" s="371">
        <f t="shared" si="111"/>
        <v>0</v>
      </c>
      <c r="AG286" s="372">
        <f t="shared" si="103"/>
        <v>0</v>
      </c>
      <c r="AH286" s="372">
        <f t="shared" si="104"/>
        <v>0</v>
      </c>
      <c r="AJ286" s="99"/>
      <c r="AK286" s="100"/>
      <c r="AL286" s="100"/>
      <c r="AM286" s="100"/>
      <c r="AN286" s="100"/>
      <c r="AO286" s="100"/>
      <c r="AP286" s="100"/>
      <c r="AQ286" s="243"/>
      <c r="BA286" s="101"/>
      <c r="BD286" s="423">
        <f t="shared" si="119"/>
        <v>2</v>
      </c>
      <c r="BE286" s="423">
        <f t="shared" si="120"/>
        <v>-1</v>
      </c>
      <c r="BF286" s="423">
        <f t="shared" si="121"/>
        <v>1</v>
      </c>
    </row>
    <row r="287" spans="1:58" s="97" customFormat="1" ht="15" customHeight="1">
      <c r="A287" s="96"/>
      <c r="B287" s="1204"/>
      <c r="C287" s="128">
        <v>3</v>
      </c>
      <c r="D287" s="129">
        <v>18</v>
      </c>
      <c r="E287" s="130">
        <v>19</v>
      </c>
      <c r="F287" s="131">
        <v>37</v>
      </c>
      <c r="G287" s="129"/>
      <c r="H287" s="130"/>
      <c r="I287" s="132">
        <f t="shared" si="105"/>
        <v>0</v>
      </c>
      <c r="J287" s="129"/>
      <c r="K287" s="130"/>
      <c r="L287" s="132">
        <f t="shared" si="106"/>
        <v>0</v>
      </c>
      <c r="M287" s="129"/>
      <c r="N287" s="130"/>
      <c r="O287" s="132">
        <f t="shared" si="107"/>
        <v>0</v>
      </c>
      <c r="P287" s="129"/>
      <c r="Q287" s="130"/>
      <c r="R287" s="132">
        <f t="shared" si="108"/>
        <v>0</v>
      </c>
      <c r="S287" s="129"/>
      <c r="T287" s="130"/>
      <c r="U287" s="132">
        <f t="shared" si="109"/>
        <v>0</v>
      </c>
      <c r="V287" s="74"/>
      <c r="W287" s="75"/>
      <c r="X287" s="132">
        <f t="shared" si="110"/>
        <v>0</v>
      </c>
      <c r="Y287" s="129">
        <f t="shared" si="115"/>
        <v>18</v>
      </c>
      <c r="Z287" s="130">
        <f t="shared" si="116"/>
        <v>19</v>
      </c>
      <c r="AA287" s="131">
        <f t="shared" si="117"/>
        <v>37</v>
      </c>
      <c r="AB287" s="274">
        <f>AA287-F287</f>
        <v>0</v>
      </c>
      <c r="AC287" s="400">
        <v>18</v>
      </c>
      <c r="AD287" s="400">
        <v>19</v>
      </c>
      <c r="AE287" s="401">
        <v>37</v>
      </c>
      <c r="AF287" s="371">
        <f t="shared" si="111"/>
        <v>0</v>
      </c>
      <c r="AG287" s="372">
        <f t="shared" si="103"/>
        <v>0</v>
      </c>
      <c r="AH287" s="372">
        <f t="shared" si="104"/>
        <v>0</v>
      </c>
      <c r="AJ287" s="99"/>
      <c r="AK287" s="100"/>
      <c r="AL287" s="100"/>
      <c r="AM287" s="100"/>
      <c r="AN287" s="100"/>
      <c r="AO287" s="100"/>
      <c r="AP287" s="100"/>
      <c r="AQ287" s="243"/>
      <c r="BA287" s="101"/>
      <c r="BD287" s="423">
        <f t="shared" si="119"/>
        <v>0</v>
      </c>
      <c r="BE287" s="423">
        <f t="shared" si="120"/>
        <v>0</v>
      </c>
      <c r="BF287" s="423">
        <f t="shared" si="121"/>
        <v>0</v>
      </c>
    </row>
    <row r="288" spans="1:58" s="97" customFormat="1" ht="15" customHeight="1">
      <c r="A288" s="96"/>
      <c r="B288" s="1205"/>
      <c r="C288" s="198" t="s">
        <v>244</v>
      </c>
      <c r="D288" s="199">
        <v>611</v>
      </c>
      <c r="E288" s="200">
        <v>640</v>
      </c>
      <c r="F288" s="201">
        <v>1251</v>
      </c>
      <c r="G288" s="199">
        <f aca="true" t="shared" si="122" ref="G288:W288">SUM(G285:G287)</f>
        <v>0</v>
      </c>
      <c r="H288" s="200">
        <f t="shared" si="122"/>
        <v>0</v>
      </c>
      <c r="I288" s="201">
        <f t="shared" si="105"/>
        <v>0</v>
      </c>
      <c r="J288" s="199">
        <f t="shared" si="122"/>
        <v>16</v>
      </c>
      <c r="K288" s="200">
        <f t="shared" si="122"/>
        <v>11</v>
      </c>
      <c r="L288" s="201">
        <f t="shared" si="106"/>
        <v>27</v>
      </c>
      <c r="M288" s="199">
        <f>SUM(M285:M287)</f>
        <v>0</v>
      </c>
      <c r="N288" s="200">
        <f>SUM(N285:N287)</f>
        <v>0</v>
      </c>
      <c r="O288" s="201">
        <f t="shared" si="107"/>
        <v>0</v>
      </c>
      <c r="P288" s="199">
        <f t="shared" si="122"/>
        <v>9</v>
      </c>
      <c r="Q288" s="200">
        <f t="shared" si="122"/>
        <v>10</v>
      </c>
      <c r="R288" s="201">
        <f t="shared" si="108"/>
        <v>19</v>
      </c>
      <c r="S288" s="199">
        <f t="shared" si="122"/>
        <v>1</v>
      </c>
      <c r="T288" s="200">
        <f t="shared" si="122"/>
        <v>3</v>
      </c>
      <c r="U288" s="201">
        <f t="shared" si="109"/>
        <v>4</v>
      </c>
      <c r="V288" s="64">
        <f t="shared" si="122"/>
        <v>0</v>
      </c>
      <c r="W288" s="65">
        <f t="shared" si="122"/>
        <v>0</v>
      </c>
      <c r="X288" s="201">
        <f t="shared" si="110"/>
        <v>0</v>
      </c>
      <c r="Y288" s="199">
        <f t="shared" si="115"/>
        <v>619</v>
      </c>
      <c r="Z288" s="200">
        <f t="shared" si="116"/>
        <v>644</v>
      </c>
      <c r="AA288" s="201">
        <f t="shared" si="117"/>
        <v>1263</v>
      </c>
      <c r="AB288" s="279">
        <f>SUM(AB285:AB287)</f>
        <v>12</v>
      </c>
      <c r="AC288" s="415">
        <f>SUM(AC285:AC287)</f>
        <v>619</v>
      </c>
      <c r="AD288" s="415">
        <f>SUM(AD285:AD287)</f>
        <v>644</v>
      </c>
      <c r="AE288" s="415">
        <f>SUM(AE285:AE287)</f>
        <v>1263</v>
      </c>
      <c r="AF288" s="381">
        <f t="shared" si="111"/>
        <v>0</v>
      </c>
      <c r="AG288" s="382">
        <f t="shared" si="103"/>
        <v>0</v>
      </c>
      <c r="AH288" s="382">
        <f t="shared" si="104"/>
        <v>0</v>
      </c>
      <c r="AJ288" s="99"/>
      <c r="AK288" s="100"/>
      <c r="AL288" s="100"/>
      <c r="AM288" s="100"/>
      <c r="AN288" s="100"/>
      <c r="AO288" s="100"/>
      <c r="AP288" s="100"/>
      <c r="AQ288" s="243"/>
      <c r="BA288" s="101"/>
      <c r="BD288" s="423">
        <f t="shared" si="119"/>
        <v>8</v>
      </c>
      <c r="BE288" s="423">
        <f t="shared" si="120"/>
        <v>4</v>
      </c>
      <c r="BF288" s="423">
        <f t="shared" si="121"/>
        <v>12</v>
      </c>
    </row>
    <row r="289" spans="1:58" s="97" customFormat="1" ht="15" customHeight="1">
      <c r="A289" s="96"/>
      <c r="B289" s="1249" t="s">
        <v>315</v>
      </c>
      <c r="C289" s="1250"/>
      <c r="D289" s="202">
        <v>9921</v>
      </c>
      <c r="E289" s="202">
        <v>10840</v>
      </c>
      <c r="F289" s="202">
        <v>20761</v>
      </c>
      <c r="G289" s="202">
        <f aca="true" t="shared" si="123" ref="G289:W289">SUM(G288,G284,G273,G267,G255)</f>
        <v>0</v>
      </c>
      <c r="H289" s="203">
        <f t="shared" si="123"/>
        <v>0</v>
      </c>
      <c r="I289" s="204">
        <f t="shared" si="105"/>
        <v>0</v>
      </c>
      <c r="J289" s="202">
        <f t="shared" si="123"/>
        <v>127</v>
      </c>
      <c r="K289" s="203">
        <f t="shared" si="123"/>
        <v>137</v>
      </c>
      <c r="L289" s="204">
        <f t="shared" si="106"/>
        <v>264</v>
      </c>
      <c r="M289" s="202">
        <f>SUM(M288,M284,M273,M267,M255)</f>
        <v>0</v>
      </c>
      <c r="N289" s="203">
        <f>SUM(N288,N284,N273,N267,N255)</f>
        <v>0</v>
      </c>
      <c r="O289" s="204">
        <f t="shared" si="107"/>
        <v>0</v>
      </c>
      <c r="P289" s="202">
        <f t="shared" si="123"/>
        <v>139</v>
      </c>
      <c r="Q289" s="203">
        <f t="shared" si="123"/>
        <v>133</v>
      </c>
      <c r="R289" s="204">
        <f t="shared" si="108"/>
        <v>272</v>
      </c>
      <c r="S289" s="202">
        <f t="shared" si="123"/>
        <v>5</v>
      </c>
      <c r="T289" s="203">
        <f t="shared" si="123"/>
        <v>6</v>
      </c>
      <c r="U289" s="204">
        <f t="shared" si="109"/>
        <v>11</v>
      </c>
      <c r="V289" s="66">
        <f t="shared" si="123"/>
        <v>-5</v>
      </c>
      <c r="W289" s="67">
        <f t="shared" si="123"/>
        <v>-5</v>
      </c>
      <c r="X289" s="204">
        <f t="shared" si="110"/>
        <v>-10</v>
      </c>
      <c r="Y289" s="202">
        <f t="shared" si="115"/>
        <v>9909</v>
      </c>
      <c r="Z289" s="203">
        <f t="shared" si="116"/>
        <v>10845</v>
      </c>
      <c r="AA289" s="204">
        <f t="shared" si="117"/>
        <v>20754</v>
      </c>
      <c r="AB289" s="280">
        <f>SUM(AB255,AB267,AB273,AB284,AB288)</f>
        <v>-7</v>
      </c>
      <c r="AC289" s="202">
        <f>SUM(AC288,AC284,AC273,AC267,AC255)</f>
        <v>9909</v>
      </c>
      <c r="AD289" s="202">
        <f>SUM(AD288,AD284,AD273,AD267,AD255)</f>
        <v>10845</v>
      </c>
      <c r="AE289" s="202">
        <f>SUM(AE288,AE284,AE273,AE267,AE255)</f>
        <v>20754</v>
      </c>
      <c r="AF289" s="383">
        <f t="shared" si="111"/>
        <v>0</v>
      </c>
      <c r="AG289" s="384">
        <f t="shared" si="103"/>
        <v>0</v>
      </c>
      <c r="AH289" s="384">
        <f t="shared" si="104"/>
        <v>0</v>
      </c>
      <c r="AJ289" s="99"/>
      <c r="AK289" s="100"/>
      <c r="AL289" s="100"/>
      <c r="AM289" s="100"/>
      <c r="AN289" s="100"/>
      <c r="AO289" s="100"/>
      <c r="AP289" s="100"/>
      <c r="AQ289" s="243"/>
      <c r="BA289" s="101"/>
      <c r="BD289" s="428">
        <f t="shared" si="119"/>
        <v>-12</v>
      </c>
      <c r="BE289" s="428">
        <f t="shared" si="120"/>
        <v>5</v>
      </c>
      <c r="BF289" s="428">
        <f t="shared" si="121"/>
        <v>-7</v>
      </c>
    </row>
    <row r="290" spans="1:58" s="97" customFormat="1" ht="15" customHeight="1">
      <c r="A290" s="96"/>
      <c r="B290" s="1248" t="s">
        <v>531</v>
      </c>
      <c r="C290" s="613" t="s">
        <v>532</v>
      </c>
      <c r="D290" s="118">
        <v>1188</v>
      </c>
      <c r="E290" s="119">
        <v>1374</v>
      </c>
      <c r="F290" s="120">
        <v>2562</v>
      </c>
      <c r="G290" s="118"/>
      <c r="H290" s="119"/>
      <c r="I290" s="121">
        <f t="shared" si="105"/>
        <v>0</v>
      </c>
      <c r="J290" s="118">
        <v>35</v>
      </c>
      <c r="K290" s="119">
        <v>17</v>
      </c>
      <c r="L290" s="121">
        <f t="shared" si="106"/>
        <v>52</v>
      </c>
      <c r="M290" s="118"/>
      <c r="N290" s="119"/>
      <c r="O290" s="121">
        <f t="shared" si="107"/>
        <v>0</v>
      </c>
      <c r="P290" s="118">
        <v>36</v>
      </c>
      <c r="Q290" s="119">
        <v>17</v>
      </c>
      <c r="R290" s="121">
        <f t="shared" si="108"/>
        <v>53</v>
      </c>
      <c r="S290" s="118">
        <v>1</v>
      </c>
      <c r="T290" s="119">
        <v>2</v>
      </c>
      <c r="U290" s="121">
        <f t="shared" si="109"/>
        <v>3</v>
      </c>
      <c r="V290" s="72">
        <v>-4</v>
      </c>
      <c r="W290" s="73">
        <v>-1</v>
      </c>
      <c r="X290" s="121">
        <f t="shared" si="110"/>
        <v>-5</v>
      </c>
      <c r="Y290" s="118">
        <f t="shared" si="115"/>
        <v>1184</v>
      </c>
      <c r="Z290" s="119">
        <f t="shared" si="116"/>
        <v>1375</v>
      </c>
      <c r="AA290" s="120">
        <f t="shared" si="117"/>
        <v>2559</v>
      </c>
      <c r="AB290" s="273">
        <f aca="true" t="shared" si="124" ref="AB290:AB296">AA290-F290</f>
        <v>-3</v>
      </c>
      <c r="AC290" s="398">
        <v>1184</v>
      </c>
      <c r="AD290" s="398">
        <v>1375</v>
      </c>
      <c r="AE290" s="399">
        <v>2559</v>
      </c>
      <c r="AF290" s="369">
        <f t="shared" si="111"/>
        <v>0</v>
      </c>
      <c r="AG290" s="370">
        <f t="shared" si="103"/>
        <v>0</v>
      </c>
      <c r="AH290" s="370">
        <f t="shared" si="104"/>
        <v>0</v>
      </c>
      <c r="AJ290" s="99"/>
      <c r="AK290" s="100"/>
      <c r="AL290" s="100"/>
      <c r="AM290" s="100"/>
      <c r="AN290" s="100"/>
      <c r="AO290" s="100"/>
      <c r="AP290" s="100"/>
      <c r="AQ290" s="243"/>
      <c r="BA290" s="101"/>
      <c r="BD290" s="423">
        <f t="shared" si="119"/>
        <v>-4</v>
      </c>
      <c r="BE290" s="423">
        <f t="shared" si="120"/>
        <v>1</v>
      </c>
      <c r="BF290" s="423">
        <f t="shared" si="121"/>
        <v>-3</v>
      </c>
    </row>
    <row r="291" spans="1:58" s="97" customFormat="1" ht="15" customHeight="1">
      <c r="A291" s="96"/>
      <c r="B291" s="1248"/>
      <c r="C291" s="613" t="s">
        <v>533</v>
      </c>
      <c r="D291" s="129">
        <v>1672</v>
      </c>
      <c r="E291" s="130">
        <v>1790</v>
      </c>
      <c r="F291" s="131">
        <v>3462</v>
      </c>
      <c r="G291" s="129"/>
      <c r="H291" s="130"/>
      <c r="I291" s="132">
        <f t="shared" si="105"/>
        <v>0</v>
      </c>
      <c r="J291" s="129">
        <v>44</v>
      </c>
      <c r="K291" s="130">
        <v>35</v>
      </c>
      <c r="L291" s="132">
        <f t="shared" si="106"/>
        <v>79</v>
      </c>
      <c r="M291" s="129"/>
      <c r="N291" s="130"/>
      <c r="O291" s="132">
        <f t="shared" si="107"/>
        <v>0</v>
      </c>
      <c r="P291" s="129">
        <v>37</v>
      </c>
      <c r="Q291" s="130">
        <v>21</v>
      </c>
      <c r="R291" s="132">
        <f t="shared" si="108"/>
        <v>58</v>
      </c>
      <c r="S291" s="129"/>
      <c r="T291" s="130"/>
      <c r="U291" s="132">
        <f t="shared" si="109"/>
        <v>0</v>
      </c>
      <c r="V291" s="74">
        <v>3</v>
      </c>
      <c r="W291" s="75"/>
      <c r="X291" s="132">
        <f t="shared" si="110"/>
        <v>3</v>
      </c>
      <c r="Y291" s="129">
        <f t="shared" si="115"/>
        <v>1682</v>
      </c>
      <c r="Z291" s="130">
        <f t="shared" si="116"/>
        <v>1804</v>
      </c>
      <c r="AA291" s="131">
        <f t="shared" si="117"/>
        <v>3486</v>
      </c>
      <c r="AB291" s="274">
        <f t="shared" si="124"/>
        <v>24</v>
      </c>
      <c r="AC291" s="400">
        <v>1682</v>
      </c>
      <c r="AD291" s="400">
        <v>1804</v>
      </c>
      <c r="AE291" s="401">
        <v>3486</v>
      </c>
      <c r="AF291" s="371">
        <f t="shared" si="111"/>
        <v>0</v>
      </c>
      <c r="AG291" s="372">
        <f t="shared" si="103"/>
        <v>0</v>
      </c>
      <c r="AH291" s="372">
        <f t="shared" si="104"/>
        <v>0</v>
      </c>
      <c r="AJ291" s="99"/>
      <c r="AK291" s="100"/>
      <c r="AL291" s="100"/>
      <c r="AM291" s="100"/>
      <c r="AN291" s="100"/>
      <c r="AO291" s="100"/>
      <c r="AP291" s="100"/>
      <c r="AQ291" s="243"/>
      <c r="BA291" s="101"/>
      <c r="BD291" s="423">
        <f t="shared" si="119"/>
        <v>10</v>
      </c>
      <c r="BE291" s="423">
        <f t="shared" si="120"/>
        <v>14</v>
      </c>
      <c r="BF291" s="423">
        <f t="shared" si="121"/>
        <v>24</v>
      </c>
    </row>
    <row r="292" spans="1:58" s="97" customFormat="1" ht="15" customHeight="1">
      <c r="A292" s="96"/>
      <c r="B292" s="1248"/>
      <c r="C292" s="613" t="s">
        <v>534</v>
      </c>
      <c r="D292" s="129">
        <v>1032</v>
      </c>
      <c r="E292" s="130">
        <v>1143</v>
      </c>
      <c r="F292" s="131">
        <v>2175</v>
      </c>
      <c r="G292" s="129"/>
      <c r="H292" s="130"/>
      <c r="I292" s="132">
        <f t="shared" si="105"/>
        <v>0</v>
      </c>
      <c r="J292" s="129">
        <v>30</v>
      </c>
      <c r="K292" s="130">
        <v>26</v>
      </c>
      <c r="L292" s="132">
        <f t="shared" si="106"/>
        <v>56</v>
      </c>
      <c r="M292" s="129"/>
      <c r="N292" s="130"/>
      <c r="O292" s="132">
        <f t="shared" si="107"/>
        <v>0</v>
      </c>
      <c r="P292" s="129">
        <v>23</v>
      </c>
      <c r="Q292" s="130">
        <v>18</v>
      </c>
      <c r="R292" s="132">
        <f t="shared" si="108"/>
        <v>41</v>
      </c>
      <c r="S292" s="129"/>
      <c r="T292" s="130">
        <v>1</v>
      </c>
      <c r="U292" s="132">
        <f t="shared" si="109"/>
        <v>1</v>
      </c>
      <c r="V292" s="74">
        <v>-1</v>
      </c>
      <c r="W292" s="75"/>
      <c r="X292" s="132">
        <f t="shared" si="110"/>
        <v>-1</v>
      </c>
      <c r="Y292" s="129">
        <f t="shared" si="115"/>
        <v>1038</v>
      </c>
      <c r="Z292" s="130">
        <f t="shared" si="116"/>
        <v>1152</v>
      </c>
      <c r="AA292" s="131">
        <f t="shared" si="117"/>
        <v>2190</v>
      </c>
      <c r="AB292" s="274">
        <f t="shared" si="124"/>
        <v>15</v>
      </c>
      <c r="AC292" s="400">
        <v>1038</v>
      </c>
      <c r="AD292" s="400">
        <v>1152</v>
      </c>
      <c r="AE292" s="401">
        <v>2190</v>
      </c>
      <c r="AF292" s="371">
        <f t="shared" si="111"/>
        <v>0</v>
      </c>
      <c r="AG292" s="372">
        <f t="shared" si="103"/>
        <v>0</v>
      </c>
      <c r="AH292" s="372">
        <f t="shared" si="104"/>
        <v>0</v>
      </c>
      <c r="AJ292" s="99"/>
      <c r="AK292" s="100"/>
      <c r="AL292" s="100"/>
      <c r="AM292" s="100"/>
      <c r="AN292" s="100"/>
      <c r="AO292" s="100"/>
      <c r="AP292" s="100"/>
      <c r="AQ292" s="243"/>
      <c r="BA292" s="101"/>
      <c r="BD292" s="423">
        <f t="shared" si="119"/>
        <v>6</v>
      </c>
      <c r="BE292" s="423">
        <f t="shared" si="120"/>
        <v>9</v>
      </c>
      <c r="BF292" s="423">
        <f t="shared" si="121"/>
        <v>15</v>
      </c>
    </row>
    <row r="293" spans="1:58" s="97" customFormat="1" ht="15" customHeight="1">
      <c r="A293" s="96"/>
      <c r="B293" s="1248"/>
      <c r="C293" s="613" t="s">
        <v>535</v>
      </c>
      <c r="D293" s="129">
        <v>1214</v>
      </c>
      <c r="E293" s="130">
        <v>1319</v>
      </c>
      <c r="F293" s="131">
        <v>2533</v>
      </c>
      <c r="G293" s="129"/>
      <c r="H293" s="130"/>
      <c r="I293" s="132">
        <f t="shared" si="105"/>
        <v>0</v>
      </c>
      <c r="J293" s="129">
        <v>22</v>
      </c>
      <c r="K293" s="130">
        <v>16</v>
      </c>
      <c r="L293" s="132">
        <f t="shared" si="106"/>
        <v>38</v>
      </c>
      <c r="M293" s="129"/>
      <c r="N293" s="130"/>
      <c r="O293" s="132">
        <f t="shared" si="107"/>
        <v>0</v>
      </c>
      <c r="P293" s="129">
        <v>21</v>
      </c>
      <c r="Q293" s="130">
        <v>23</v>
      </c>
      <c r="R293" s="132">
        <f t="shared" si="108"/>
        <v>44</v>
      </c>
      <c r="S293" s="129"/>
      <c r="T293" s="130"/>
      <c r="U293" s="132">
        <f t="shared" si="109"/>
        <v>0</v>
      </c>
      <c r="V293" s="74">
        <v>1</v>
      </c>
      <c r="W293" s="75"/>
      <c r="X293" s="132">
        <f t="shared" si="110"/>
        <v>1</v>
      </c>
      <c r="Y293" s="129">
        <f t="shared" si="115"/>
        <v>1216</v>
      </c>
      <c r="Z293" s="130">
        <f t="shared" si="116"/>
        <v>1312</v>
      </c>
      <c r="AA293" s="131">
        <f t="shared" si="117"/>
        <v>2528</v>
      </c>
      <c r="AB293" s="274">
        <f t="shared" si="124"/>
        <v>-5</v>
      </c>
      <c r="AC293" s="400">
        <v>1216</v>
      </c>
      <c r="AD293" s="400">
        <v>1312</v>
      </c>
      <c r="AE293" s="401">
        <v>2528</v>
      </c>
      <c r="AF293" s="371">
        <f t="shared" si="111"/>
        <v>0</v>
      </c>
      <c r="AG293" s="372">
        <f t="shared" si="103"/>
        <v>0</v>
      </c>
      <c r="AH293" s="372">
        <f t="shared" si="104"/>
        <v>0</v>
      </c>
      <c r="AJ293" s="99"/>
      <c r="AK293" s="100"/>
      <c r="AL293" s="100"/>
      <c r="AM293" s="100"/>
      <c r="AN293" s="100"/>
      <c r="AO293" s="100"/>
      <c r="AP293" s="100"/>
      <c r="AQ293" s="243"/>
      <c r="BA293" s="101"/>
      <c r="BD293" s="423">
        <f t="shared" si="119"/>
        <v>2</v>
      </c>
      <c r="BE293" s="423">
        <f t="shared" si="120"/>
        <v>-7</v>
      </c>
      <c r="BF293" s="423">
        <f t="shared" si="121"/>
        <v>-5</v>
      </c>
    </row>
    <row r="294" spans="1:58" s="97" customFormat="1" ht="15" customHeight="1">
      <c r="A294" s="96"/>
      <c r="B294" s="1248"/>
      <c r="C294" s="613" t="s">
        <v>536</v>
      </c>
      <c r="D294" s="129">
        <v>1025</v>
      </c>
      <c r="E294" s="130">
        <v>1133</v>
      </c>
      <c r="F294" s="131">
        <v>2158</v>
      </c>
      <c r="G294" s="129"/>
      <c r="H294" s="130"/>
      <c r="I294" s="132">
        <f t="shared" si="105"/>
        <v>0</v>
      </c>
      <c r="J294" s="129">
        <v>31</v>
      </c>
      <c r="K294" s="130">
        <v>29</v>
      </c>
      <c r="L294" s="132">
        <f t="shared" si="106"/>
        <v>60</v>
      </c>
      <c r="M294" s="129"/>
      <c r="N294" s="130"/>
      <c r="O294" s="132">
        <f t="shared" si="107"/>
        <v>0</v>
      </c>
      <c r="P294" s="129">
        <v>28</v>
      </c>
      <c r="Q294" s="130">
        <v>21</v>
      </c>
      <c r="R294" s="132">
        <f t="shared" si="108"/>
        <v>49</v>
      </c>
      <c r="S294" s="129">
        <v>2</v>
      </c>
      <c r="T294" s="130">
        <v>1</v>
      </c>
      <c r="U294" s="132">
        <f t="shared" si="109"/>
        <v>3</v>
      </c>
      <c r="V294" s="74">
        <v>-3</v>
      </c>
      <c r="W294" s="75">
        <v>-3</v>
      </c>
      <c r="X294" s="132">
        <f t="shared" si="110"/>
        <v>-6</v>
      </c>
      <c r="Y294" s="129">
        <f t="shared" si="115"/>
        <v>1027</v>
      </c>
      <c r="Z294" s="130">
        <f t="shared" si="116"/>
        <v>1139</v>
      </c>
      <c r="AA294" s="131">
        <f t="shared" si="117"/>
        <v>2166</v>
      </c>
      <c r="AB294" s="274">
        <f t="shared" si="124"/>
        <v>8</v>
      </c>
      <c r="AC294" s="400">
        <v>1027</v>
      </c>
      <c r="AD294" s="400">
        <v>1139</v>
      </c>
      <c r="AE294" s="401">
        <v>2166</v>
      </c>
      <c r="AF294" s="371">
        <f t="shared" si="111"/>
        <v>0</v>
      </c>
      <c r="AG294" s="372">
        <f t="shared" si="103"/>
        <v>0</v>
      </c>
      <c r="AH294" s="372">
        <f t="shared" si="104"/>
        <v>0</v>
      </c>
      <c r="AJ294" s="99"/>
      <c r="AK294" s="100"/>
      <c r="AL294" s="100"/>
      <c r="AM294" s="100"/>
      <c r="AN294" s="100"/>
      <c r="AO294" s="100"/>
      <c r="AP294" s="100"/>
      <c r="AQ294" s="243"/>
      <c r="BA294" s="101"/>
      <c r="BD294" s="423">
        <f t="shared" si="119"/>
        <v>2</v>
      </c>
      <c r="BE294" s="423">
        <f t="shared" si="120"/>
        <v>6</v>
      </c>
      <c r="BF294" s="423">
        <f t="shared" si="121"/>
        <v>8</v>
      </c>
    </row>
    <row r="295" spans="1:58" s="97" customFormat="1" ht="15" customHeight="1">
      <c r="A295" s="96"/>
      <c r="B295" s="1248"/>
      <c r="C295" s="613" t="s">
        <v>537</v>
      </c>
      <c r="D295" s="129">
        <v>2260</v>
      </c>
      <c r="E295" s="130">
        <v>2391</v>
      </c>
      <c r="F295" s="131">
        <v>4651</v>
      </c>
      <c r="G295" s="129"/>
      <c r="H295" s="130"/>
      <c r="I295" s="132">
        <f t="shared" si="105"/>
        <v>0</v>
      </c>
      <c r="J295" s="129">
        <v>52</v>
      </c>
      <c r="K295" s="130">
        <v>57</v>
      </c>
      <c r="L295" s="132">
        <f t="shared" si="106"/>
        <v>109</v>
      </c>
      <c r="M295" s="129"/>
      <c r="N295" s="130"/>
      <c r="O295" s="132">
        <f t="shared" si="107"/>
        <v>0</v>
      </c>
      <c r="P295" s="129">
        <v>47</v>
      </c>
      <c r="Q295" s="130">
        <v>30</v>
      </c>
      <c r="R295" s="132">
        <f t="shared" si="108"/>
        <v>77</v>
      </c>
      <c r="S295" s="129">
        <v>1</v>
      </c>
      <c r="T295" s="130">
        <v>1</v>
      </c>
      <c r="U295" s="132">
        <f t="shared" si="109"/>
        <v>2</v>
      </c>
      <c r="V295" s="74">
        <v>6</v>
      </c>
      <c r="W295" s="75">
        <v>6</v>
      </c>
      <c r="X295" s="132">
        <f t="shared" si="110"/>
        <v>12</v>
      </c>
      <c r="Y295" s="129">
        <f t="shared" si="115"/>
        <v>2272</v>
      </c>
      <c r="Z295" s="130">
        <f t="shared" si="116"/>
        <v>2425</v>
      </c>
      <c r="AA295" s="131">
        <f t="shared" si="117"/>
        <v>4697</v>
      </c>
      <c r="AB295" s="274">
        <f t="shared" si="124"/>
        <v>46</v>
      </c>
      <c r="AC295" s="400">
        <v>2272</v>
      </c>
      <c r="AD295" s="400">
        <v>2425</v>
      </c>
      <c r="AE295" s="401">
        <v>4697</v>
      </c>
      <c r="AF295" s="371">
        <f t="shared" si="111"/>
        <v>0</v>
      </c>
      <c r="AG295" s="372">
        <f t="shared" si="103"/>
        <v>0</v>
      </c>
      <c r="AH295" s="372">
        <f t="shared" si="104"/>
        <v>0</v>
      </c>
      <c r="AJ295" s="99"/>
      <c r="AK295" s="100"/>
      <c r="AL295" s="100"/>
      <c r="AM295" s="100"/>
      <c r="AN295" s="100"/>
      <c r="AO295" s="100"/>
      <c r="AP295" s="100"/>
      <c r="AQ295" s="243"/>
      <c r="BA295" s="101"/>
      <c r="BD295" s="423">
        <f t="shared" si="119"/>
        <v>12</v>
      </c>
      <c r="BE295" s="423">
        <f t="shared" si="120"/>
        <v>34</v>
      </c>
      <c r="BF295" s="423">
        <f t="shared" si="121"/>
        <v>46</v>
      </c>
    </row>
    <row r="296" spans="1:58" s="97" customFormat="1" ht="15" customHeight="1">
      <c r="A296" s="96"/>
      <c r="B296" s="1248"/>
      <c r="C296" s="613" t="s">
        <v>538</v>
      </c>
      <c r="D296" s="129">
        <v>1847</v>
      </c>
      <c r="E296" s="130">
        <v>1946</v>
      </c>
      <c r="F296" s="131">
        <v>3793</v>
      </c>
      <c r="G296" s="129"/>
      <c r="H296" s="130"/>
      <c r="I296" s="132">
        <f t="shared" si="105"/>
        <v>0</v>
      </c>
      <c r="J296" s="129">
        <v>33</v>
      </c>
      <c r="K296" s="130">
        <v>26</v>
      </c>
      <c r="L296" s="132">
        <f t="shared" si="106"/>
        <v>59</v>
      </c>
      <c r="M296" s="129"/>
      <c r="N296" s="130"/>
      <c r="O296" s="132">
        <f t="shared" si="107"/>
        <v>0</v>
      </c>
      <c r="P296" s="129">
        <v>26</v>
      </c>
      <c r="Q296" s="130">
        <v>24</v>
      </c>
      <c r="R296" s="132">
        <f t="shared" si="108"/>
        <v>50</v>
      </c>
      <c r="S296" s="129">
        <v>2</v>
      </c>
      <c r="T296" s="130">
        <v>2</v>
      </c>
      <c r="U296" s="132">
        <f t="shared" si="109"/>
        <v>4</v>
      </c>
      <c r="V296" s="74">
        <v>-4</v>
      </c>
      <c r="W296" s="75"/>
      <c r="X296" s="132">
        <f t="shared" si="110"/>
        <v>-4</v>
      </c>
      <c r="Y296" s="129">
        <f t="shared" si="115"/>
        <v>1852</v>
      </c>
      <c r="Z296" s="130">
        <f t="shared" si="116"/>
        <v>1950</v>
      </c>
      <c r="AA296" s="131">
        <f t="shared" si="117"/>
        <v>3802</v>
      </c>
      <c r="AB296" s="274">
        <f t="shared" si="124"/>
        <v>9</v>
      </c>
      <c r="AC296" s="400">
        <v>1852</v>
      </c>
      <c r="AD296" s="400">
        <v>1950</v>
      </c>
      <c r="AE296" s="401">
        <v>3802</v>
      </c>
      <c r="AF296" s="371">
        <f t="shared" si="111"/>
        <v>0</v>
      </c>
      <c r="AG296" s="372">
        <f t="shared" si="103"/>
        <v>0</v>
      </c>
      <c r="AH296" s="372">
        <f t="shared" si="104"/>
        <v>0</v>
      </c>
      <c r="AJ296" s="99"/>
      <c r="AK296" s="100"/>
      <c r="AL296" s="100"/>
      <c r="AM296" s="100"/>
      <c r="AN296" s="100"/>
      <c r="AO296" s="100"/>
      <c r="AP296" s="100"/>
      <c r="AQ296" s="243"/>
      <c r="BA296" s="101"/>
      <c r="BD296" s="423">
        <f t="shared" si="119"/>
        <v>5</v>
      </c>
      <c r="BE296" s="423">
        <f t="shared" si="120"/>
        <v>4</v>
      </c>
      <c r="BF296" s="423">
        <f t="shared" si="121"/>
        <v>9</v>
      </c>
    </row>
    <row r="297" spans="1:58" s="97" customFormat="1" ht="15" customHeight="1">
      <c r="A297" s="96"/>
      <c r="B297" s="1248"/>
      <c r="C297" s="614" t="s">
        <v>244</v>
      </c>
      <c r="D297" s="206">
        <v>10238</v>
      </c>
      <c r="E297" s="207">
        <v>11096</v>
      </c>
      <c r="F297" s="208">
        <v>21334</v>
      </c>
      <c r="G297" s="206">
        <f aca="true" t="shared" si="125" ref="G297:W297">SUM(G290:G296)</f>
        <v>0</v>
      </c>
      <c r="H297" s="207">
        <f t="shared" si="125"/>
        <v>0</v>
      </c>
      <c r="I297" s="208">
        <f t="shared" si="105"/>
        <v>0</v>
      </c>
      <c r="J297" s="206">
        <f t="shared" si="125"/>
        <v>247</v>
      </c>
      <c r="K297" s="207">
        <f t="shared" si="125"/>
        <v>206</v>
      </c>
      <c r="L297" s="208">
        <f t="shared" si="106"/>
        <v>453</v>
      </c>
      <c r="M297" s="206">
        <f>SUM(M290:M296)</f>
        <v>0</v>
      </c>
      <c r="N297" s="207">
        <f>SUM(N290:N296)</f>
        <v>0</v>
      </c>
      <c r="O297" s="208">
        <f t="shared" si="107"/>
        <v>0</v>
      </c>
      <c r="P297" s="206">
        <f t="shared" si="125"/>
        <v>218</v>
      </c>
      <c r="Q297" s="207">
        <f t="shared" si="125"/>
        <v>154</v>
      </c>
      <c r="R297" s="208">
        <f t="shared" si="108"/>
        <v>372</v>
      </c>
      <c r="S297" s="206">
        <f t="shared" si="125"/>
        <v>6</v>
      </c>
      <c r="T297" s="207">
        <f t="shared" si="125"/>
        <v>7</v>
      </c>
      <c r="U297" s="208">
        <f t="shared" si="109"/>
        <v>13</v>
      </c>
      <c r="V297" s="68">
        <f t="shared" si="125"/>
        <v>-2</v>
      </c>
      <c r="W297" s="69">
        <f t="shared" si="125"/>
        <v>2</v>
      </c>
      <c r="X297" s="208">
        <f t="shared" si="110"/>
        <v>0</v>
      </c>
      <c r="Y297" s="206">
        <f t="shared" si="115"/>
        <v>10271</v>
      </c>
      <c r="Z297" s="207">
        <f t="shared" si="116"/>
        <v>11157</v>
      </c>
      <c r="AA297" s="208">
        <f t="shared" si="117"/>
        <v>21428</v>
      </c>
      <c r="AB297" s="281">
        <f>SUM(AB290:AB296)</f>
        <v>94</v>
      </c>
      <c r="AC297" s="417">
        <f>SUM(AC290:AC296)</f>
        <v>10271</v>
      </c>
      <c r="AD297" s="417">
        <f>SUM(AD290:AD296)</f>
        <v>11157</v>
      </c>
      <c r="AE297" s="417">
        <f>SUM(AE290:AE296)</f>
        <v>21428</v>
      </c>
      <c r="AF297" s="385">
        <f t="shared" si="111"/>
        <v>0</v>
      </c>
      <c r="AG297" s="386">
        <f t="shared" si="103"/>
        <v>0</v>
      </c>
      <c r="AH297" s="386">
        <f t="shared" si="104"/>
        <v>0</v>
      </c>
      <c r="AJ297" s="99"/>
      <c r="AK297" s="100"/>
      <c r="AL297" s="100"/>
      <c r="AM297" s="100"/>
      <c r="AN297" s="100"/>
      <c r="AO297" s="100"/>
      <c r="AP297" s="100"/>
      <c r="AQ297" s="243"/>
      <c r="BA297" s="101"/>
      <c r="BD297" s="423">
        <f t="shared" si="119"/>
        <v>33</v>
      </c>
      <c r="BE297" s="423">
        <f t="shared" si="120"/>
        <v>61</v>
      </c>
      <c r="BF297" s="423">
        <f t="shared" si="121"/>
        <v>94</v>
      </c>
    </row>
    <row r="298" spans="1:58" s="97" customFormat="1" ht="15" customHeight="1">
      <c r="A298" s="96"/>
      <c r="B298" s="1248" t="s">
        <v>539</v>
      </c>
      <c r="C298" s="615" t="s">
        <v>540</v>
      </c>
      <c r="D298" s="118">
        <v>758</v>
      </c>
      <c r="E298" s="119">
        <v>824</v>
      </c>
      <c r="F298" s="120">
        <v>1582</v>
      </c>
      <c r="G298" s="118"/>
      <c r="H298" s="119"/>
      <c r="I298" s="121">
        <f t="shared" si="105"/>
        <v>0</v>
      </c>
      <c r="J298" s="118">
        <v>9</v>
      </c>
      <c r="K298" s="119">
        <v>6</v>
      </c>
      <c r="L298" s="121">
        <f t="shared" si="106"/>
        <v>15</v>
      </c>
      <c r="M298" s="118"/>
      <c r="N298" s="119"/>
      <c r="O298" s="121">
        <f t="shared" si="107"/>
        <v>0</v>
      </c>
      <c r="P298" s="118">
        <v>12</v>
      </c>
      <c r="Q298" s="119">
        <v>6</v>
      </c>
      <c r="R298" s="121">
        <f t="shared" si="108"/>
        <v>18</v>
      </c>
      <c r="S298" s="118">
        <v>1</v>
      </c>
      <c r="T298" s="119">
        <v>1</v>
      </c>
      <c r="U298" s="121">
        <f t="shared" si="109"/>
        <v>2</v>
      </c>
      <c r="V298" s="72">
        <v>2</v>
      </c>
      <c r="W298" s="73">
        <v>-3</v>
      </c>
      <c r="X298" s="121">
        <f t="shared" si="110"/>
        <v>-1</v>
      </c>
      <c r="Y298" s="118">
        <f t="shared" si="115"/>
        <v>758</v>
      </c>
      <c r="Z298" s="119">
        <f t="shared" si="116"/>
        <v>822</v>
      </c>
      <c r="AA298" s="120">
        <f t="shared" si="117"/>
        <v>1580</v>
      </c>
      <c r="AB298" s="273">
        <f aca="true" t="shared" si="126" ref="AB298:AB307">AA298-F298</f>
        <v>-2</v>
      </c>
      <c r="AC298" s="398">
        <v>758</v>
      </c>
      <c r="AD298" s="398">
        <v>822</v>
      </c>
      <c r="AE298" s="399">
        <v>1580</v>
      </c>
      <c r="AF298" s="369">
        <f t="shared" si="111"/>
        <v>0</v>
      </c>
      <c r="AG298" s="370">
        <f t="shared" si="103"/>
        <v>0</v>
      </c>
      <c r="AH298" s="370">
        <f t="shared" si="104"/>
        <v>0</v>
      </c>
      <c r="AJ298" s="99"/>
      <c r="AK298" s="100"/>
      <c r="AL298" s="100"/>
      <c r="AM298" s="100"/>
      <c r="AN298" s="100"/>
      <c r="AO298" s="100"/>
      <c r="AP298" s="100"/>
      <c r="AQ298" s="243"/>
      <c r="BA298" s="101"/>
      <c r="BD298" s="423">
        <f t="shared" si="119"/>
        <v>0</v>
      </c>
      <c r="BE298" s="423">
        <f t="shared" si="120"/>
        <v>-2</v>
      </c>
      <c r="BF298" s="423">
        <f t="shared" si="121"/>
        <v>-2</v>
      </c>
    </row>
    <row r="299" spans="1:58" s="97" customFormat="1" ht="15" customHeight="1">
      <c r="A299" s="96"/>
      <c r="B299" s="1248"/>
      <c r="C299" s="615" t="s">
        <v>541</v>
      </c>
      <c r="D299" s="129">
        <v>619</v>
      </c>
      <c r="E299" s="130">
        <v>725</v>
      </c>
      <c r="F299" s="131">
        <v>1344</v>
      </c>
      <c r="G299" s="129"/>
      <c r="H299" s="130"/>
      <c r="I299" s="132">
        <f t="shared" si="105"/>
        <v>0</v>
      </c>
      <c r="J299" s="129">
        <v>10</v>
      </c>
      <c r="K299" s="130">
        <v>9</v>
      </c>
      <c r="L299" s="132">
        <f t="shared" si="106"/>
        <v>19</v>
      </c>
      <c r="M299" s="129"/>
      <c r="N299" s="130"/>
      <c r="O299" s="132">
        <f t="shared" si="107"/>
        <v>0</v>
      </c>
      <c r="P299" s="129">
        <v>9</v>
      </c>
      <c r="Q299" s="130">
        <v>9</v>
      </c>
      <c r="R299" s="132">
        <f t="shared" si="108"/>
        <v>18</v>
      </c>
      <c r="S299" s="129">
        <v>1</v>
      </c>
      <c r="T299" s="130"/>
      <c r="U299" s="132">
        <f t="shared" si="109"/>
        <v>1</v>
      </c>
      <c r="V299" s="74">
        <v>2</v>
      </c>
      <c r="W299" s="75">
        <v>2</v>
      </c>
      <c r="X299" s="132">
        <f t="shared" si="110"/>
        <v>4</v>
      </c>
      <c r="Y299" s="129">
        <f t="shared" si="115"/>
        <v>623</v>
      </c>
      <c r="Z299" s="130">
        <f t="shared" si="116"/>
        <v>727</v>
      </c>
      <c r="AA299" s="131">
        <f t="shared" si="117"/>
        <v>1350</v>
      </c>
      <c r="AB299" s="274">
        <f t="shared" si="126"/>
        <v>6</v>
      </c>
      <c r="AC299" s="400">
        <v>623</v>
      </c>
      <c r="AD299" s="400">
        <v>727</v>
      </c>
      <c r="AE299" s="401">
        <v>1350</v>
      </c>
      <c r="AF299" s="371">
        <f t="shared" si="111"/>
        <v>0</v>
      </c>
      <c r="AG299" s="372">
        <f t="shared" si="103"/>
        <v>0</v>
      </c>
      <c r="AH299" s="372">
        <f t="shared" si="104"/>
        <v>0</v>
      </c>
      <c r="AJ299" s="99"/>
      <c r="AK299" s="100"/>
      <c r="AL299" s="100"/>
      <c r="AM299" s="100"/>
      <c r="AN299" s="100"/>
      <c r="AO299" s="100"/>
      <c r="AP299" s="100"/>
      <c r="AQ299" s="243"/>
      <c r="BA299" s="101"/>
      <c r="BD299" s="423">
        <f t="shared" si="119"/>
        <v>4</v>
      </c>
      <c r="BE299" s="423">
        <f t="shared" si="120"/>
        <v>2</v>
      </c>
      <c r="BF299" s="423">
        <f t="shared" si="121"/>
        <v>6</v>
      </c>
    </row>
    <row r="300" spans="1:58" s="97" customFormat="1" ht="15" customHeight="1">
      <c r="A300" s="96"/>
      <c r="B300" s="1248"/>
      <c r="C300" s="615" t="s">
        <v>542</v>
      </c>
      <c r="D300" s="129">
        <v>543</v>
      </c>
      <c r="E300" s="130">
        <v>608</v>
      </c>
      <c r="F300" s="131">
        <v>1151</v>
      </c>
      <c r="G300" s="129"/>
      <c r="H300" s="130"/>
      <c r="I300" s="132">
        <f t="shared" si="105"/>
        <v>0</v>
      </c>
      <c r="J300" s="129">
        <v>6</v>
      </c>
      <c r="K300" s="130">
        <v>4</v>
      </c>
      <c r="L300" s="132">
        <f t="shared" si="106"/>
        <v>10</v>
      </c>
      <c r="M300" s="129"/>
      <c r="N300" s="130"/>
      <c r="O300" s="132">
        <f t="shared" si="107"/>
        <v>0</v>
      </c>
      <c r="P300" s="129">
        <v>3</v>
      </c>
      <c r="Q300" s="130">
        <v>2</v>
      </c>
      <c r="R300" s="132">
        <f t="shared" si="108"/>
        <v>5</v>
      </c>
      <c r="S300" s="129"/>
      <c r="T300" s="130"/>
      <c r="U300" s="132">
        <f t="shared" si="109"/>
        <v>0</v>
      </c>
      <c r="V300" s="74">
        <v>-2</v>
      </c>
      <c r="W300" s="75"/>
      <c r="X300" s="132">
        <f t="shared" si="110"/>
        <v>-2</v>
      </c>
      <c r="Y300" s="129">
        <f t="shared" si="115"/>
        <v>544</v>
      </c>
      <c r="Z300" s="130">
        <f t="shared" si="116"/>
        <v>610</v>
      </c>
      <c r="AA300" s="131">
        <f t="shared" si="117"/>
        <v>1154</v>
      </c>
      <c r="AB300" s="274">
        <f t="shared" si="126"/>
        <v>3</v>
      </c>
      <c r="AC300" s="400">
        <v>544</v>
      </c>
      <c r="AD300" s="400">
        <v>610</v>
      </c>
      <c r="AE300" s="401">
        <v>1154</v>
      </c>
      <c r="AF300" s="371">
        <f t="shared" si="111"/>
        <v>0</v>
      </c>
      <c r="AG300" s="372">
        <f t="shared" si="103"/>
        <v>0</v>
      </c>
      <c r="AH300" s="372">
        <f t="shared" si="104"/>
        <v>0</v>
      </c>
      <c r="AJ300" s="99"/>
      <c r="AK300" s="100"/>
      <c r="AL300" s="100"/>
      <c r="AM300" s="100"/>
      <c r="AN300" s="100"/>
      <c r="AO300" s="100"/>
      <c r="AP300" s="100"/>
      <c r="AQ300" s="243"/>
      <c r="BA300" s="101"/>
      <c r="BD300" s="423">
        <f t="shared" si="119"/>
        <v>1</v>
      </c>
      <c r="BE300" s="423">
        <f t="shared" si="120"/>
        <v>2</v>
      </c>
      <c r="BF300" s="423">
        <f t="shared" si="121"/>
        <v>3</v>
      </c>
    </row>
    <row r="301" spans="1:58" s="97" customFormat="1" ht="15" customHeight="1">
      <c r="A301" s="96"/>
      <c r="B301" s="1248"/>
      <c r="C301" s="615" t="s">
        <v>543</v>
      </c>
      <c r="D301" s="129">
        <v>677</v>
      </c>
      <c r="E301" s="130">
        <v>739</v>
      </c>
      <c r="F301" s="131">
        <v>1416</v>
      </c>
      <c r="G301" s="129"/>
      <c r="H301" s="130"/>
      <c r="I301" s="132">
        <f t="shared" si="105"/>
        <v>0</v>
      </c>
      <c r="J301" s="129">
        <v>5</v>
      </c>
      <c r="K301" s="130">
        <v>13</v>
      </c>
      <c r="L301" s="132">
        <f t="shared" si="106"/>
        <v>18</v>
      </c>
      <c r="M301" s="129"/>
      <c r="N301" s="130"/>
      <c r="O301" s="132">
        <f t="shared" si="107"/>
        <v>0</v>
      </c>
      <c r="P301" s="129">
        <v>6</v>
      </c>
      <c r="Q301" s="130">
        <v>13</v>
      </c>
      <c r="R301" s="132">
        <f t="shared" si="108"/>
        <v>19</v>
      </c>
      <c r="S301" s="129">
        <v>1</v>
      </c>
      <c r="T301" s="130">
        <v>1</v>
      </c>
      <c r="U301" s="132">
        <f t="shared" si="109"/>
        <v>2</v>
      </c>
      <c r="V301" s="74">
        <v>-1</v>
      </c>
      <c r="W301" s="75">
        <v>-2</v>
      </c>
      <c r="X301" s="132">
        <f t="shared" si="110"/>
        <v>-3</v>
      </c>
      <c r="Y301" s="129">
        <f t="shared" si="115"/>
        <v>676</v>
      </c>
      <c r="Z301" s="130">
        <f t="shared" si="116"/>
        <v>738</v>
      </c>
      <c r="AA301" s="131">
        <f t="shared" si="117"/>
        <v>1414</v>
      </c>
      <c r="AB301" s="274">
        <f t="shared" si="126"/>
        <v>-2</v>
      </c>
      <c r="AC301" s="400">
        <v>676</v>
      </c>
      <c r="AD301" s="400">
        <v>738</v>
      </c>
      <c r="AE301" s="401">
        <v>1414</v>
      </c>
      <c r="AF301" s="371">
        <f t="shared" si="111"/>
        <v>0</v>
      </c>
      <c r="AG301" s="372">
        <f t="shared" si="103"/>
        <v>0</v>
      </c>
      <c r="AH301" s="372">
        <f t="shared" si="104"/>
        <v>0</v>
      </c>
      <c r="AJ301" s="99"/>
      <c r="AK301" s="100"/>
      <c r="AL301" s="100"/>
      <c r="AM301" s="100"/>
      <c r="AN301" s="100"/>
      <c r="AO301" s="100"/>
      <c r="AP301" s="100"/>
      <c r="AQ301" s="243"/>
      <c r="BA301" s="101"/>
      <c r="BD301" s="423">
        <f t="shared" si="119"/>
        <v>-1</v>
      </c>
      <c r="BE301" s="423">
        <f t="shared" si="120"/>
        <v>-1</v>
      </c>
      <c r="BF301" s="423">
        <f t="shared" si="121"/>
        <v>-2</v>
      </c>
    </row>
    <row r="302" spans="1:58" s="97" customFormat="1" ht="15" customHeight="1">
      <c r="A302" s="96"/>
      <c r="B302" s="1248"/>
      <c r="C302" s="615" t="s">
        <v>544</v>
      </c>
      <c r="D302" s="129">
        <v>375</v>
      </c>
      <c r="E302" s="130">
        <v>388</v>
      </c>
      <c r="F302" s="131">
        <v>763</v>
      </c>
      <c r="G302" s="129"/>
      <c r="H302" s="130"/>
      <c r="I302" s="132">
        <f t="shared" si="105"/>
        <v>0</v>
      </c>
      <c r="J302" s="129">
        <v>2</v>
      </c>
      <c r="K302" s="130">
        <v>5</v>
      </c>
      <c r="L302" s="132">
        <f t="shared" si="106"/>
        <v>7</v>
      </c>
      <c r="M302" s="129"/>
      <c r="N302" s="130"/>
      <c r="O302" s="132">
        <f t="shared" si="107"/>
        <v>0</v>
      </c>
      <c r="P302" s="129">
        <v>3</v>
      </c>
      <c r="Q302" s="130">
        <v>1</v>
      </c>
      <c r="R302" s="132">
        <f t="shared" si="108"/>
        <v>4</v>
      </c>
      <c r="S302" s="129"/>
      <c r="T302" s="130"/>
      <c r="U302" s="132">
        <f t="shared" si="109"/>
        <v>0</v>
      </c>
      <c r="V302" s="74">
        <v>1</v>
      </c>
      <c r="W302" s="75">
        <v>2</v>
      </c>
      <c r="X302" s="132">
        <f t="shared" si="110"/>
        <v>3</v>
      </c>
      <c r="Y302" s="129">
        <f t="shared" si="115"/>
        <v>375</v>
      </c>
      <c r="Z302" s="130">
        <f t="shared" si="116"/>
        <v>394</v>
      </c>
      <c r="AA302" s="131">
        <f t="shared" si="117"/>
        <v>769</v>
      </c>
      <c r="AB302" s="274">
        <f t="shared" si="126"/>
        <v>6</v>
      </c>
      <c r="AC302" s="400">
        <v>375</v>
      </c>
      <c r="AD302" s="400">
        <v>394</v>
      </c>
      <c r="AE302" s="401">
        <v>769</v>
      </c>
      <c r="AF302" s="371">
        <f t="shared" si="111"/>
        <v>0</v>
      </c>
      <c r="AG302" s="372">
        <f t="shared" si="103"/>
        <v>0</v>
      </c>
      <c r="AH302" s="372">
        <f t="shared" si="104"/>
        <v>0</v>
      </c>
      <c r="AJ302" s="99"/>
      <c r="AK302" s="100"/>
      <c r="AL302" s="100"/>
      <c r="AM302" s="100"/>
      <c r="AN302" s="100"/>
      <c r="AO302" s="100"/>
      <c r="AP302" s="100"/>
      <c r="AQ302" s="243"/>
      <c r="BA302" s="101"/>
      <c r="BD302" s="423">
        <f t="shared" si="119"/>
        <v>0</v>
      </c>
      <c r="BE302" s="423">
        <f t="shared" si="120"/>
        <v>6</v>
      </c>
      <c r="BF302" s="423">
        <f t="shared" si="121"/>
        <v>6</v>
      </c>
    </row>
    <row r="303" spans="1:58" s="97" customFormat="1" ht="15" customHeight="1">
      <c r="A303" s="96"/>
      <c r="B303" s="1248"/>
      <c r="C303" s="615" t="s">
        <v>545</v>
      </c>
      <c r="D303" s="129">
        <v>275</v>
      </c>
      <c r="E303" s="130">
        <v>263</v>
      </c>
      <c r="F303" s="131">
        <v>538</v>
      </c>
      <c r="G303" s="129"/>
      <c r="H303" s="130"/>
      <c r="I303" s="132">
        <f t="shared" si="105"/>
        <v>0</v>
      </c>
      <c r="J303" s="129">
        <v>1</v>
      </c>
      <c r="K303" s="130">
        <v>3</v>
      </c>
      <c r="L303" s="132">
        <f t="shared" si="106"/>
        <v>4</v>
      </c>
      <c r="M303" s="129"/>
      <c r="N303" s="130"/>
      <c r="O303" s="132">
        <f t="shared" si="107"/>
        <v>0</v>
      </c>
      <c r="P303" s="129">
        <v>1</v>
      </c>
      <c r="Q303" s="130">
        <v>2</v>
      </c>
      <c r="R303" s="132">
        <f t="shared" si="108"/>
        <v>3</v>
      </c>
      <c r="S303" s="129"/>
      <c r="T303" s="130"/>
      <c r="U303" s="132">
        <f t="shared" si="109"/>
        <v>0</v>
      </c>
      <c r="V303" s="74"/>
      <c r="W303" s="75"/>
      <c r="X303" s="132">
        <f t="shared" si="110"/>
        <v>0</v>
      </c>
      <c r="Y303" s="129">
        <f t="shared" si="115"/>
        <v>275</v>
      </c>
      <c r="Z303" s="130">
        <f t="shared" si="116"/>
        <v>264</v>
      </c>
      <c r="AA303" s="131">
        <f t="shared" si="117"/>
        <v>539</v>
      </c>
      <c r="AB303" s="274">
        <f t="shared" si="126"/>
        <v>1</v>
      </c>
      <c r="AC303" s="400">
        <v>275</v>
      </c>
      <c r="AD303" s="400">
        <v>264</v>
      </c>
      <c r="AE303" s="401">
        <v>539</v>
      </c>
      <c r="AF303" s="371">
        <f t="shared" si="111"/>
        <v>0</v>
      </c>
      <c r="AG303" s="372">
        <f t="shared" si="103"/>
        <v>0</v>
      </c>
      <c r="AH303" s="372">
        <f t="shared" si="104"/>
        <v>0</v>
      </c>
      <c r="AJ303" s="99"/>
      <c r="AK303" s="100"/>
      <c r="AL303" s="100"/>
      <c r="AM303" s="100"/>
      <c r="AN303" s="100"/>
      <c r="AO303" s="100"/>
      <c r="AP303" s="100"/>
      <c r="AQ303" s="243"/>
      <c r="BA303" s="101"/>
      <c r="BD303" s="423">
        <f t="shared" si="119"/>
        <v>0</v>
      </c>
      <c r="BE303" s="423">
        <f t="shared" si="120"/>
        <v>1</v>
      </c>
      <c r="BF303" s="423">
        <f t="shared" si="121"/>
        <v>1</v>
      </c>
    </row>
    <row r="304" spans="1:58" s="97" customFormat="1" ht="15" customHeight="1">
      <c r="A304" s="96"/>
      <c r="B304" s="1248"/>
      <c r="C304" s="615" t="s">
        <v>546</v>
      </c>
      <c r="D304" s="129">
        <v>217</v>
      </c>
      <c r="E304" s="130">
        <v>233</v>
      </c>
      <c r="F304" s="131">
        <v>450</v>
      </c>
      <c r="G304" s="129"/>
      <c r="H304" s="130"/>
      <c r="I304" s="132">
        <f t="shared" si="105"/>
        <v>0</v>
      </c>
      <c r="J304" s="129">
        <v>0</v>
      </c>
      <c r="K304" s="130">
        <v>1</v>
      </c>
      <c r="L304" s="132">
        <f t="shared" si="106"/>
        <v>1</v>
      </c>
      <c r="M304" s="129"/>
      <c r="N304" s="130"/>
      <c r="O304" s="132">
        <f t="shared" si="107"/>
        <v>0</v>
      </c>
      <c r="P304" s="129">
        <v>0</v>
      </c>
      <c r="Q304" s="130">
        <v>2</v>
      </c>
      <c r="R304" s="132">
        <f t="shared" si="108"/>
        <v>2</v>
      </c>
      <c r="S304" s="129"/>
      <c r="T304" s="130"/>
      <c r="U304" s="132">
        <f t="shared" si="109"/>
        <v>0</v>
      </c>
      <c r="V304" s="74"/>
      <c r="W304" s="75"/>
      <c r="X304" s="132">
        <f t="shared" si="110"/>
        <v>0</v>
      </c>
      <c r="Y304" s="129">
        <f t="shared" si="115"/>
        <v>217</v>
      </c>
      <c r="Z304" s="130">
        <f t="shared" si="116"/>
        <v>232</v>
      </c>
      <c r="AA304" s="131">
        <f t="shared" si="117"/>
        <v>449</v>
      </c>
      <c r="AB304" s="274">
        <f t="shared" si="126"/>
        <v>-1</v>
      </c>
      <c r="AC304" s="400">
        <v>217</v>
      </c>
      <c r="AD304" s="400">
        <v>232</v>
      </c>
      <c r="AE304" s="401">
        <v>449</v>
      </c>
      <c r="AF304" s="371">
        <f t="shared" si="111"/>
        <v>0</v>
      </c>
      <c r="AG304" s="372">
        <f t="shared" si="103"/>
        <v>0</v>
      </c>
      <c r="AH304" s="372">
        <f t="shared" si="104"/>
        <v>0</v>
      </c>
      <c r="AJ304" s="99"/>
      <c r="AK304" s="100"/>
      <c r="AL304" s="100"/>
      <c r="AM304" s="100"/>
      <c r="AN304" s="100"/>
      <c r="AO304" s="100"/>
      <c r="AP304" s="100"/>
      <c r="AQ304" s="243"/>
      <c r="BA304" s="101"/>
      <c r="BD304" s="423">
        <f t="shared" si="119"/>
        <v>0</v>
      </c>
      <c r="BE304" s="423">
        <f t="shared" si="120"/>
        <v>-1</v>
      </c>
      <c r="BF304" s="423">
        <f t="shared" si="121"/>
        <v>-1</v>
      </c>
    </row>
    <row r="305" spans="1:58" s="97" customFormat="1" ht="15" customHeight="1">
      <c r="A305" s="96"/>
      <c r="B305" s="1248"/>
      <c r="C305" s="615" t="s">
        <v>547</v>
      </c>
      <c r="D305" s="129">
        <v>104</v>
      </c>
      <c r="E305" s="130">
        <v>118</v>
      </c>
      <c r="F305" s="131">
        <v>222</v>
      </c>
      <c r="G305" s="129"/>
      <c r="H305" s="130"/>
      <c r="I305" s="132">
        <f t="shared" si="105"/>
        <v>0</v>
      </c>
      <c r="J305" s="129">
        <v>1</v>
      </c>
      <c r="K305" s="130">
        <v>0</v>
      </c>
      <c r="L305" s="132">
        <f t="shared" si="106"/>
        <v>1</v>
      </c>
      <c r="M305" s="129"/>
      <c r="N305" s="130"/>
      <c r="O305" s="132">
        <f t="shared" si="107"/>
        <v>0</v>
      </c>
      <c r="P305" s="129">
        <v>1</v>
      </c>
      <c r="Q305" s="130">
        <v>0</v>
      </c>
      <c r="R305" s="132">
        <f t="shared" si="108"/>
        <v>1</v>
      </c>
      <c r="S305" s="129"/>
      <c r="T305" s="130"/>
      <c r="U305" s="132">
        <f t="shared" si="109"/>
        <v>0</v>
      </c>
      <c r="V305" s="74">
        <v>-1</v>
      </c>
      <c r="W305" s="75"/>
      <c r="X305" s="132">
        <f t="shared" si="110"/>
        <v>-1</v>
      </c>
      <c r="Y305" s="129">
        <f t="shared" si="115"/>
        <v>103</v>
      </c>
      <c r="Z305" s="130">
        <f t="shared" si="116"/>
        <v>118</v>
      </c>
      <c r="AA305" s="131">
        <f t="shared" si="117"/>
        <v>221</v>
      </c>
      <c r="AB305" s="274">
        <f t="shared" si="126"/>
        <v>-1</v>
      </c>
      <c r="AC305" s="400">
        <v>103</v>
      </c>
      <c r="AD305" s="400">
        <v>118</v>
      </c>
      <c r="AE305" s="401">
        <v>221</v>
      </c>
      <c r="AF305" s="371">
        <f t="shared" si="111"/>
        <v>0</v>
      </c>
      <c r="AG305" s="372">
        <f t="shared" si="103"/>
        <v>0</v>
      </c>
      <c r="AH305" s="372">
        <f t="shared" si="104"/>
        <v>0</v>
      </c>
      <c r="AJ305" s="99"/>
      <c r="AK305" s="100"/>
      <c r="AL305" s="100"/>
      <c r="AM305" s="100"/>
      <c r="AN305" s="100"/>
      <c r="AO305" s="100"/>
      <c r="AP305" s="100"/>
      <c r="AQ305" s="243"/>
      <c r="BA305" s="101"/>
      <c r="BD305" s="423">
        <f t="shared" si="119"/>
        <v>-1</v>
      </c>
      <c r="BE305" s="423">
        <f t="shared" si="120"/>
        <v>0</v>
      </c>
      <c r="BF305" s="423">
        <f t="shared" si="121"/>
        <v>-1</v>
      </c>
    </row>
    <row r="306" spans="1:58" s="97" customFormat="1" ht="15" customHeight="1">
      <c r="A306" s="96"/>
      <c r="B306" s="1248"/>
      <c r="C306" s="615" t="s">
        <v>548</v>
      </c>
      <c r="D306" s="129">
        <v>883</v>
      </c>
      <c r="E306" s="130">
        <v>962</v>
      </c>
      <c r="F306" s="131">
        <v>1845</v>
      </c>
      <c r="G306" s="129"/>
      <c r="H306" s="130"/>
      <c r="I306" s="132">
        <f t="shared" si="105"/>
        <v>0</v>
      </c>
      <c r="J306" s="129">
        <v>16</v>
      </c>
      <c r="K306" s="130">
        <v>11</v>
      </c>
      <c r="L306" s="132">
        <f t="shared" si="106"/>
        <v>27</v>
      </c>
      <c r="M306" s="129"/>
      <c r="N306" s="130"/>
      <c r="O306" s="132">
        <f t="shared" si="107"/>
        <v>0</v>
      </c>
      <c r="P306" s="129">
        <v>9</v>
      </c>
      <c r="Q306" s="130">
        <v>8</v>
      </c>
      <c r="R306" s="132">
        <f t="shared" si="108"/>
        <v>17</v>
      </c>
      <c r="S306" s="129">
        <v>1</v>
      </c>
      <c r="T306" s="130">
        <v>1</v>
      </c>
      <c r="U306" s="132">
        <f t="shared" si="109"/>
        <v>2</v>
      </c>
      <c r="V306" s="74">
        <v>5</v>
      </c>
      <c r="W306" s="75">
        <v>1</v>
      </c>
      <c r="X306" s="132">
        <f t="shared" si="110"/>
        <v>6</v>
      </c>
      <c r="Y306" s="129">
        <f t="shared" si="115"/>
        <v>896</v>
      </c>
      <c r="Z306" s="130">
        <f t="shared" si="116"/>
        <v>967</v>
      </c>
      <c r="AA306" s="131">
        <f t="shared" si="117"/>
        <v>1863</v>
      </c>
      <c r="AB306" s="274">
        <f t="shared" si="126"/>
        <v>18</v>
      </c>
      <c r="AC306" s="400">
        <v>896</v>
      </c>
      <c r="AD306" s="400">
        <v>967</v>
      </c>
      <c r="AE306" s="401">
        <v>1863</v>
      </c>
      <c r="AF306" s="371">
        <f t="shared" si="111"/>
        <v>0</v>
      </c>
      <c r="AG306" s="372">
        <f t="shared" si="103"/>
        <v>0</v>
      </c>
      <c r="AH306" s="372">
        <f t="shared" si="104"/>
        <v>0</v>
      </c>
      <c r="AJ306" s="99"/>
      <c r="AK306" s="100"/>
      <c r="AL306" s="100"/>
      <c r="AM306" s="100"/>
      <c r="AN306" s="100"/>
      <c r="AO306" s="100"/>
      <c r="AP306" s="100"/>
      <c r="AQ306" s="243"/>
      <c r="BA306" s="101"/>
      <c r="BD306" s="423">
        <f t="shared" si="119"/>
        <v>13</v>
      </c>
      <c r="BE306" s="423">
        <f t="shared" si="120"/>
        <v>5</v>
      </c>
      <c r="BF306" s="423">
        <f t="shared" si="121"/>
        <v>18</v>
      </c>
    </row>
    <row r="307" spans="1:58" s="97" customFormat="1" ht="15" customHeight="1">
      <c r="A307" s="96"/>
      <c r="B307" s="1248"/>
      <c r="C307" s="615" t="s">
        <v>549</v>
      </c>
      <c r="D307" s="129">
        <v>248</v>
      </c>
      <c r="E307" s="130">
        <v>293</v>
      </c>
      <c r="F307" s="131">
        <v>541</v>
      </c>
      <c r="G307" s="129"/>
      <c r="H307" s="130"/>
      <c r="I307" s="132">
        <f t="shared" si="105"/>
        <v>0</v>
      </c>
      <c r="J307" s="129">
        <v>3</v>
      </c>
      <c r="K307" s="130">
        <v>2</v>
      </c>
      <c r="L307" s="132">
        <f t="shared" si="106"/>
        <v>5</v>
      </c>
      <c r="M307" s="129"/>
      <c r="N307" s="130"/>
      <c r="O307" s="132">
        <f t="shared" si="107"/>
        <v>0</v>
      </c>
      <c r="P307" s="129">
        <v>2</v>
      </c>
      <c r="Q307" s="130">
        <v>1</v>
      </c>
      <c r="R307" s="132">
        <f t="shared" si="108"/>
        <v>3</v>
      </c>
      <c r="S307" s="129"/>
      <c r="T307" s="130"/>
      <c r="U307" s="132">
        <f t="shared" si="109"/>
        <v>0</v>
      </c>
      <c r="V307" s="74"/>
      <c r="W307" s="75"/>
      <c r="X307" s="132">
        <f t="shared" si="110"/>
        <v>0</v>
      </c>
      <c r="Y307" s="129">
        <f t="shared" si="115"/>
        <v>249</v>
      </c>
      <c r="Z307" s="130">
        <f t="shared" si="116"/>
        <v>294</v>
      </c>
      <c r="AA307" s="131">
        <f t="shared" si="117"/>
        <v>543</v>
      </c>
      <c r="AB307" s="274">
        <f t="shared" si="126"/>
        <v>2</v>
      </c>
      <c r="AC307" s="400">
        <v>249</v>
      </c>
      <c r="AD307" s="400">
        <v>294</v>
      </c>
      <c r="AE307" s="401">
        <v>543</v>
      </c>
      <c r="AF307" s="371">
        <f t="shared" si="111"/>
        <v>0</v>
      </c>
      <c r="AG307" s="372">
        <f t="shared" si="103"/>
        <v>0</v>
      </c>
      <c r="AH307" s="372">
        <f t="shared" si="104"/>
        <v>0</v>
      </c>
      <c r="AJ307" s="99"/>
      <c r="AK307" s="100"/>
      <c r="AL307" s="100"/>
      <c r="AM307" s="100"/>
      <c r="AN307" s="100"/>
      <c r="AO307" s="100"/>
      <c r="AP307" s="100"/>
      <c r="AQ307" s="243"/>
      <c r="BA307" s="101"/>
      <c r="BD307" s="423">
        <f t="shared" si="119"/>
        <v>1</v>
      </c>
      <c r="BE307" s="423">
        <f t="shared" si="120"/>
        <v>1</v>
      </c>
      <c r="BF307" s="423">
        <f t="shared" si="121"/>
        <v>2</v>
      </c>
    </row>
    <row r="308" spans="1:58" s="97" customFormat="1" ht="15" customHeight="1">
      <c r="A308" s="96"/>
      <c r="B308" s="1248"/>
      <c r="C308" s="614" t="s">
        <v>244</v>
      </c>
      <c r="D308" s="206">
        <v>4699</v>
      </c>
      <c r="E308" s="207">
        <v>5153</v>
      </c>
      <c r="F308" s="208">
        <v>9852</v>
      </c>
      <c r="G308" s="206">
        <f aca="true" t="shared" si="127" ref="G308:W308">SUM(G298:G307)</f>
        <v>0</v>
      </c>
      <c r="H308" s="207">
        <f t="shared" si="127"/>
        <v>0</v>
      </c>
      <c r="I308" s="208">
        <f t="shared" si="105"/>
        <v>0</v>
      </c>
      <c r="J308" s="206">
        <f t="shared" si="127"/>
        <v>53</v>
      </c>
      <c r="K308" s="207">
        <f t="shared" si="127"/>
        <v>54</v>
      </c>
      <c r="L308" s="208">
        <f t="shared" si="106"/>
        <v>107</v>
      </c>
      <c r="M308" s="206">
        <f>SUM(M298:M307)</f>
        <v>0</v>
      </c>
      <c r="N308" s="207">
        <f>SUM(N298:N307)</f>
        <v>0</v>
      </c>
      <c r="O308" s="208">
        <f t="shared" si="107"/>
        <v>0</v>
      </c>
      <c r="P308" s="206">
        <f t="shared" si="127"/>
        <v>46</v>
      </c>
      <c r="Q308" s="207">
        <f t="shared" si="127"/>
        <v>44</v>
      </c>
      <c r="R308" s="208">
        <f t="shared" si="108"/>
        <v>90</v>
      </c>
      <c r="S308" s="206">
        <f t="shared" si="127"/>
        <v>4</v>
      </c>
      <c r="T308" s="207">
        <f t="shared" si="127"/>
        <v>3</v>
      </c>
      <c r="U308" s="208">
        <f t="shared" si="109"/>
        <v>7</v>
      </c>
      <c r="V308" s="68">
        <f t="shared" si="127"/>
        <v>6</v>
      </c>
      <c r="W308" s="69">
        <f t="shared" si="127"/>
        <v>0</v>
      </c>
      <c r="X308" s="208">
        <f t="shared" si="110"/>
        <v>6</v>
      </c>
      <c r="Y308" s="206">
        <f t="shared" si="115"/>
        <v>4716</v>
      </c>
      <c r="Z308" s="207">
        <f t="shared" si="116"/>
        <v>5166</v>
      </c>
      <c r="AA308" s="208">
        <f t="shared" si="117"/>
        <v>9882</v>
      </c>
      <c r="AB308" s="281">
        <f>SUM(AB298:AB307)</f>
        <v>30</v>
      </c>
      <c r="AC308" s="417">
        <f>SUM(AC298:AC307)</f>
        <v>4716</v>
      </c>
      <c r="AD308" s="417">
        <f>SUM(AD298:AD307)</f>
        <v>5166</v>
      </c>
      <c r="AE308" s="417">
        <f>SUM(AE298:AE307)</f>
        <v>9882</v>
      </c>
      <c r="AF308" s="385">
        <f t="shared" si="111"/>
        <v>0</v>
      </c>
      <c r="AG308" s="386">
        <f t="shared" si="103"/>
        <v>0</v>
      </c>
      <c r="AH308" s="386">
        <f t="shared" si="104"/>
        <v>0</v>
      </c>
      <c r="AJ308" s="99"/>
      <c r="AK308" s="100"/>
      <c r="AL308" s="100"/>
      <c r="AM308" s="100"/>
      <c r="AN308" s="100"/>
      <c r="AO308" s="100"/>
      <c r="AP308" s="100"/>
      <c r="AQ308" s="243"/>
      <c r="BA308" s="101"/>
      <c r="BD308" s="428">
        <f t="shared" si="119"/>
        <v>17</v>
      </c>
      <c r="BE308" s="428">
        <f t="shared" si="120"/>
        <v>13</v>
      </c>
      <c r="BF308" s="423">
        <f t="shared" si="121"/>
        <v>30</v>
      </c>
    </row>
    <row r="309" spans="1:58" s="97" customFormat="1" ht="15" customHeight="1">
      <c r="A309" s="96"/>
      <c r="B309" s="1248" t="s">
        <v>550</v>
      </c>
      <c r="C309" s="615" t="s">
        <v>551</v>
      </c>
      <c r="D309" s="118">
        <v>581</v>
      </c>
      <c r="E309" s="119">
        <v>629</v>
      </c>
      <c r="F309" s="120">
        <v>1210</v>
      </c>
      <c r="G309" s="118"/>
      <c r="H309" s="119"/>
      <c r="I309" s="121">
        <f t="shared" si="105"/>
        <v>0</v>
      </c>
      <c r="J309" s="118">
        <v>7</v>
      </c>
      <c r="K309" s="119">
        <v>12</v>
      </c>
      <c r="L309" s="121">
        <f t="shared" si="106"/>
        <v>19</v>
      </c>
      <c r="M309" s="118"/>
      <c r="N309" s="119"/>
      <c r="O309" s="121">
        <f t="shared" si="107"/>
        <v>0</v>
      </c>
      <c r="P309" s="118">
        <v>5</v>
      </c>
      <c r="Q309" s="119">
        <v>9</v>
      </c>
      <c r="R309" s="121">
        <f t="shared" si="108"/>
        <v>14</v>
      </c>
      <c r="S309" s="118"/>
      <c r="T309" s="119"/>
      <c r="U309" s="121">
        <f t="shared" si="109"/>
        <v>0</v>
      </c>
      <c r="V309" s="72"/>
      <c r="W309" s="73">
        <v>-2</v>
      </c>
      <c r="X309" s="121">
        <f t="shared" si="110"/>
        <v>-2</v>
      </c>
      <c r="Y309" s="118">
        <f t="shared" si="115"/>
        <v>583</v>
      </c>
      <c r="Z309" s="119">
        <f t="shared" si="116"/>
        <v>630</v>
      </c>
      <c r="AA309" s="120">
        <f t="shared" si="117"/>
        <v>1213</v>
      </c>
      <c r="AB309" s="273">
        <f aca="true" t="shared" si="128" ref="AB309:AB314">AA309-F309</f>
        <v>3</v>
      </c>
      <c r="AC309" s="398">
        <v>583</v>
      </c>
      <c r="AD309" s="398">
        <v>630</v>
      </c>
      <c r="AE309" s="399">
        <v>1213</v>
      </c>
      <c r="AF309" s="369">
        <f t="shared" si="111"/>
        <v>0</v>
      </c>
      <c r="AG309" s="370">
        <f t="shared" si="103"/>
        <v>0</v>
      </c>
      <c r="AH309" s="370">
        <f t="shared" si="104"/>
        <v>0</v>
      </c>
      <c r="AJ309" s="99"/>
      <c r="AK309" s="100"/>
      <c r="AL309" s="100"/>
      <c r="AM309" s="100"/>
      <c r="AN309" s="100"/>
      <c r="AO309" s="100"/>
      <c r="AP309" s="100"/>
      <c r="AQ309" s="243"/>
      <c r="BA309" s="101"/>
      <c r="BD309" s="423">
        <f t="shared" si="119"/>
        <v>2</v>
      </c>
      <c r="BE309" s="423">
        <f t="shared" si="120"/>
        <v>1</v>
      </c>
      <c r="BF309" s="423">
        <f t="shared" si="121"/>
        <v>3</v>
      </c>
    </row>
    <row r="310" spans="1:58" s="97" customFormat="1" ht="15" customHeight="1">
      <c r="A310" s="96"/>
      <c r="B310" s="1248"/>
      <c r="C310" s="615" t="s">
        <v>552</v>
      </c>
      <c r="D310" s="129">
        <v>986</v>
      </c>
      <c r="E310" s="130">
        <v>1046</v>
      </c>
      <c r="F310" s="131">
        <v>2032</v>
      </c>
      <c r="G310" s="129"/>
      <c r="H310" s="130"/>
      <c r="I310" s="132">
        <f t="shared" si="105"/>
        <v>0</v>
      </c>
      <c r="J310" s="129">
        <v>8</v>
      </c>
      <c r="K310" s="130">
        <v>9</v>
      </c>
      <c r="L310" s="132">
        <f t="shared" si="106"/>
        <v>17</v>
      </c>
      <c r="M310" s="129"/>
      <c r="N310" s="130"/>
      <c r="O310" s="132">
        <f t="shared" si="107"/>
        <v>0</v>
      </c>
      <c r="P310" s="129">
        <v>17</v>
      </c>
      <c r="Q310" s="130">
        <v>13</v>
      </c>
      <c r="R310" s="132">
        <f t="shared" si="108"/>
        <v>30</v>
      </c>
      <c r="S310" s="129"/>
      <c r="T310" s="130"/>
      <c r="U310" s="132">
        <f t="shared" si="109"/>
        <v>0</v>
      </c>
      <c r="V310" s="74">
        <v>-1</v>
      </c>
      <c r="W310" s="75">
        <v>-2</v>
      </c>
      <c r="X310" s="132">
        <f t="shared" si="110"/>
        <v>-3</v>
      </c>
      <c r="Y310" s="129">
        <f t="shared" si="115"/>
        <v>976</v>
      </c>
      <c r="Z310" s="130">
        <f t="shared" si="116"/>
        <v>1040</v>
      </c>
      <c r="AA310" s="131">
        <f t="shared" si="117"/>
        <v>2016</v>
      </c>
      <c r="AB310" s="274">
        <f t="shared" si="128"/>
        <v>-16</v>
      </c>
      <c r="AC310" s="400">
        <v>976</v>
      </c>
      <c r="AD310" s="400">
        <v>1040</v>
      </c>
      <c r="AE310" s="401">
        <v>2016</v>
      </c>
      <c r="AF310" s="371">
        <f t="shared" si="111"/>
        <v>0</v>
      </c>
      <c r="AG310" s="372">
        <f t="shared" si="103"/>
        <v>0</v>
      </c>
      <c r="AH310" s="372">
        <f t="shared" si="104"/>
        <v>0</v>
      </c>
      <c r="AJ310" s="99"/>
      <c r="AK310" s="100"/>
      <c r="AL310" s="100"/>
      <c r="AM310" s="100"/>
      <c r="AN310" s="100"/>
      <c r="AO310" s="100"/>
      <c r="AP310" s="100"/>
      <c r="AQ310" s="243"/>
      <c r="BA310" s="101"/>
      <c r="BD310" s="423">
        <f t="shared" si="119"/>
        <v>-10</v>
      </c>
      <c r="BE310" s="423">
        <f t="shared" si="120"/>
        <v>-6</v>
      </c>
      <c r="BF310" s="423">
        <f t="shared" si="121"/>
        <v>-16</v>
      </c>
    </row>
    <row r="311" spans="1:58" s="97" customFormat="1" ht="15" customHeight="1">
      <c r="A311" s="96"/>
      <c r="B311" s="1248"/>
      <c r="C311" s="615" t="s">
        <v>553</v>
      </c>
      <c r="D311" s="129">
        <v>994</v>
      </c>
      <c r="E311" s="130">
        <v>1083</v>
      </c>
      <c r="F311" s="131">
        <v>2077</v>
      </c>
      <c r="G311" s="129"/>
      <c r="H311" s="130"/>
      <c r="I311" s="132">
        <f t="shared" si="105"/>
        <v>0</v>
      </c>
      <c r="J311" s="129">
        <v>15</v>
      </c>
      <c r="K311" s="130">
        <v>9</v>
      </c>
      <c r="L311" s="132">
        <f t="shared" si="106"/>
        <v>24</v>
      </c>
      <c r="M311" s="129"/>
      <c r="N311" s="130"/>
      <c r="O311" s="132">
        <f t="shared" si="107"/>
        <v>0</v>
      </c>
      <c r="P311" s="129">
        <v>14</v>
      </c>
      <c r="Q311" s="130">
        <v>10</v>
      </c>
      <c r="R311" s="132">
        <f t="shared" si="108"/>
        <v>24</v>
      </c>
      <c r="S311" s="129"/>
      <c r="T311" s="130"/>
      <c r="U311" s="132">
        <f t="shared" si="109"/>
        <v>0</v>
      </c>
      <c r="V311" s="74"/>
      <c r="W311" s="75">
        <v>-1</v>
      </c>
      <c r="X311" s="132">
        <f t="shared" si="110"/>
        <v>-1</v>
      </c>
      <c r="Y311" s="129">
        <f t="shared" si="115"/>
        <v>995</v>
      </c>
      <c r="Z311" s="130">
        <f t="shared" si="116"/>
        <v>1081</v>
      </c>
      <c r="AA311" s="131">
        <f t="shared" si="117"/>
        <v>2076</v>
      </c>
      <c r="AB311" s="274">
        <f t="shared" si="128"/>
        <v>-1</v>
      </c>
      <c r="AC311" s="400">
        <v>995</v>
      </c>
      <c r="AD311" s="400">
        <v>1081</v>
      </c>
      <c r="AE311" s="401">
        <v>2076</v>
      </c>
      <c r="AF311" s="371">
        <f t="shared" si="111"/>
        <v>0</v>
      </c>
      <c r="AG311" s="372">
        <f t="shared" si="103"/>
        <v>0</v>
      </c>
      <c r="AH311" s="372">
        <f t="shared" si="104"/>
        <v>0</v>
      </c>
      <c r="AJ311" s="99"/>
      <c r="AK311" s="100"/>
      <c r="AL311" s="100"/>
      <c r="AM311" s="100"/>
      <c r="AN311" s="100"/>
      <c r="AO311" s="100"/>
      <c r="AP311" s="100"/>
      <c r="AQ311" s="243"/>
      <c r="BA311" s="101"/>
      <c r="BD311" s="423">
        <f t="shared" si="119"/>
        <v>1</v>
      </c>
      <c r="BE311" s="423">
        <f t="shared" si="120"/>
        <v>-2</v>
      </c>
      <c r="BF311" s="423">
        <f t="shared" si="121"/>
        <v>-1</v>
      </c>
    </row>
    <row r="312" spans="1:58" s="97" customFormat="1" ht="15" customHeight="1">
      <c r="A312" s="96"/>
      <c r="B312" s="1248"/>
      <c r="C312" s="615" t="s">
        <v>554</v>
      </c>
      <c r="D312" s="129">
        <v>702</v>
      </c>
      <c r="E312" s="130">
        <v>812</v>
      </c>
      <c r="F312" s="131">
        <v>1514</v>
      </c>
      <c r="G312" s="129"/>
      <c r="H312" s="130"/>
      <c r="I312" s="132">
        <f t="shared" si="105"/>
        <v>0</v>
      </c>
      <c r="J312" s="129">
        <v>4</v>
      </c>
      <c r="K312" s="130">
        <v>12</v>
      </c>
      <c r="L312" s="132">
        <f t="shared" si="106"/>
        <v>16</v>
      </c>
      <c r="M312" s="129"/>
      <c r="N312" s="130"/>
      <c r="O312" s="132">
        <f t="shared" si="107"/>
        <v>0</v>
      </c>
      <c r="P312" s="129">
        <v>9</v>
      </c>
      <c r="Q312" s="130">
        <v>4</v>
      </c>
      <c r="R312" s="132">
        <f t="shared" si="108"/>
        <v>13</v>
      </c>
      <c r="S312" s="129"/>
      <c r="T312" s="130"/>
      <c r="U312" s="132">
        <f t="shared" si="109"/>
        <v>0</v>
      </c>
      <c r="V312" s="74">
        <v>-1</v>
      </c>
      <c r="W312" s="75">
        <v>-2</v>
      </c>
      <c r="X312" s="132">
        <f t="shared" si="110"/>
        <v>-3</v>
      </c>
      <c r="Y312" s="129">
        <f t="shared" si="115"/>
        <v>696</v>
      </c>
      <c r="Z312" s="130">
        <f t="shared" si="116"/>
        <v>818</v>
      </c>
      <c r="AA312" s="131">
        <f t="shared" si="117"/>
        <v>1514</v>
      </c>
      <c r="AB312" s="274">
        <f t="shared" si="128"/>
        <v>0</v>
      </c>
      <c r="AC312" s="400">
        <v>696</v>
      </c>
      <c r="AD312" s="400">
        <v>818</v>
      </c>
      <c r="AE312" s="401">
        <v>1514</v>
      </c>
      <c r="AF312" s="371">
        <f t="shared" si="111"/>
        <v>0</v>
      </c>
      <c r="AG312" s="372">
        <f t="shared" si="103"/>
        <v>0</v>
      </c>
      <c r="AH312" s="372">
        <f t="shared" si="104"/>
        <v>0</v>
      </c>
      <c r="AJ312" s="99"/>
      <c r="AK312" s="100"/>
      <c r="AL312" s="100"/>
      <c r="AM312" s="100"/>
      <c r="AN312" s="100"/>
      <c r="AO312" s="100"/>
      <c r="AP312" s="100"/>
      <c r="AQ312" s="243"/>
      <c r="BA312" s="101"/>
      <c r="BD312" s="423">
        <f t="shared" si="119"/>
        <v>-6</v>
      </c>
      <c r="BE312" s="423">
        <f t="shared" si="120"/>
        <v>6</v>
      </c>
      <c r="BF312" s="423">
        <f t="shared" si="121"/>
        <v>0</v>
      </c>
    </row>
    <row r="313" spans="1:58" s="97" customFormat="1" ht="15" customHeight="1">
      <c r="A313" s="96"/>
      <c r="B313" s="1248"/>
      <c r="C313" s="615" t="s">
        <v>555</v>
      </c>
      <c r="D313" s="129">
        <v>525</v>
      </c>
      <c r="E313" s="130">
        <v>599</v>
      </c>
      <c r="F313" s="131">
        <v>1124</v>
      </c>
      <c r="G313" s="129"/>
      <c r="H313" s="130"/>
      <c r="I313" s="132">
        <f t="shared" si="105"/>
        <v>0</v>
      </c>
      <c r="J313" s="129">
        <v>8</v>
      </c>
      <c r="K313" s="130">
        <v>8</v>
      </c>
      <c r="L313" s="132">
        <f t="shared" si="106"/>
        <v>16</v>
      </c>
      <c r="M313" s="129"/>
      <c r="N313" s="130"/>
      <c r="O313" s="132">
        <f t="shared" si="107"/>
        <v>0</v>
      </c>
      <c r="P313" s="129">
        <v>8</v>
      </c>
      <c r="Q313" s="130">
        <v>5</v>
      </c>
      <c r="R313" s="132">
        <f t="shared" si="108"/>
        <v>13</v>
      </c>
      <c r="S313" s="129">
        <v>1</v>
      </c>
      <c r="T313" s="130"/>
      <c r="U313" s="132">
        <f t="shared" si="109"/>
        <v>1</v>
      </c>
      <c r="V313" s="74">
        <v>1</v>
      </c>
      <c r="W313" s="75">
        <v>-1</v>
      </c>
      <c r="X313" s="132">
        <f t="shared" si="110"/>
        <v>0</v>
      </c>
      <c r="Y313" s="129">
        <f t="shared" si="115"/>
        <v>527</v>
      </c>
      <c r="Z313" s="130">
        <f t="shared" si="116"/>
        <v>601</v>
      </c>
      <c r="AA313" s="131">
        <f t="shared" si="117"/>
        <v>1128</v>
      </c>
      <c r="AB313" s="274">
        <f t="shared" si="128"/>
        <v>4</v>
      </c>
      <c r="AC313" s="400">
        <v>527</v>
      </c>
      <c r="AD313" s="400">
        <v>601</v>
      </c>
      <c r="AE313" s="401">
        <v>1128</v>
      </c>
      <c r="AF313" s="371">
        <f t="shared" si="111"/>
        <v>0</v>
      </c>
      <c r="AG313" s="372">
        <f t="shared" si="103"/>
        <v>0</v>
      </c>
      <c r="AH313" s="372">
        <f t="shared" si="104"/>
        <v>0</v>
      </c>
      <c r="AJ313" s="99"/>
      <c r="AK313" s="100"/>
      <c r="AL313" s="100"/>
      <c r="AM313" s="100"/>
      <c r="AN313" s="100"/>
      <c r="AO313" s="100"/>
      <c r="AP313" s="100"/>
      <c r="AQ313" s="243"/>
      <c r="BA313" s="101"/>
      <c r="BD313" s="423">
        <f t="shared" si="119"/>
        <v>2</v>
      </c>
      <c r="BE313" s="423">
        <f t="shared" si="120"/>
        <v>2</v>
      </c>
      <c r="BF313" s="423">
        <f t="shared" si="121"/>
        <v>4</v>
      </c>
    </row>
    <row r="314" spans="1:58" s="97" customFormat="1" ht="15" customHeight="1">
      <c r="A314" s="96"/>
      <c r="B314" s="1248"/>
      <c r="C314" s="615" t="s">
        <v>556</v>
      </c>
      <c r="D314" s="129">
        <v>528</v>
      </c>
      <c r="E314" s="130">
        <v>592</v>
      </c>
      <c r="F314" s="131">
        <v>1120</v>
      </c>
      <c r="G314" s="129"/>
      <c r="H314" s="130"/>
      <c r="I314" s="132">
        <f t="shared" si="105"/>
        <v>0</v>
      </c>
      <c r="J314" s="129">
        <v>2</v>
      </c>
      <c r="K314" s="130">
        <v>5</v>
      </c>
      <c r="L314" s="132">
        <f t="shared" si="106"/>
        <v>7</v>
      </c>
      <c r="M314" s="129"/>
      <c r="N314" s="130"/>
      <c r="O314" s="132">
        <f t="shared" si="107"/>
        <v>0</v>
      </c>
      <c r="P314" s="129">
        <v>7</v>
      </c>
      <c r="Q314" s="130">
        <v>8</v>
      </c>
      <c r="R314" s="132">
        <f t="shared" si="108"/>
        <v>15</v>
      </c>
      <c r="S314" s="129"/>
      <c r="T314" s="130"/>
      <c r="U314" s="132">
        <f t="shared" si="109"/>
        <v>0</v>
      </c>
      <c r="V314" s="74"/>
      <c r="W314" s="75"/>
      <c r="X314" s="132">
        <f t="shared" si="110"/>
        <v>0</v>
      </c>
      <c r="Y314" s="129">
        <f t="shared" si="115"/>
        <v>523</v>
      </c>
      <c r="Z314" s="130">
        <f t="shared" si="116"/>
        <v>589</v>
      </c>
      <c r="AA314" s="131">
        <f t="shared" si="117"/>
        <v>1112</v>
      </c>
      <c r="AB314" s="274">
        <f t="shared" si="128"/>
        <v>-8</v>
      </c>
      <c r="AC314" s="400">
        <v>523</v>
      </c>
      <c r="AD314" s="400">
        <v>589</v>
      </c>
      <c r="AE314" s="401">
        <v>1112</v>
      </c>
      <c r="AF314" s="371">
        <f t="shared" si="111"/>
        <v>0</v>
      </c>
      <c r="AG314" s="372">
        <f t="shared" si="103"/>
        <v>0</v>
      </c>
      <c r="AH314" s="372">
        <f t="shared" si="104"/>
        <v>0</v>
      </c>
      <c r="AJ314" s="99"/>
      <c r="AK314" s="100"/>
      <c r="AL314" s="100"/>
      <c r="AM314" s="100"/>
      <c r="AN314" s="100"/>
      <c r="AO314" s="100"/>
      <c r="AP314" s="100"/>
      <c r="AQ314" s="243"/>
      <c r="BA314" s="101"/>
      <c r="BD314" s="423">
        <f t="shared" si="119"/>
        <v>-5</v>
      </c>
      <c r="BE314" s="423">
        <f t="shared" si="120"/>
        <v>-3</v>
      </c>
      <c r="BF314" s="423">
        <f t="shared" si="121"/>
        <v>-8</v>
      </c>
    </row>
    <row r="315" spans="1:58" s="97" customFormat="1" ht="15" customHeight="1">
      <c r="A315" s="96"/>
      <c r="B315" s="1248"/>
      <c r="C315" s="614" t="s">
        <v>244</v>
      </c>
      <c r="D315" s="206">
        <v>4316</v>
      </c>
      <c r="E315" s="207">
        <v>4761</v>
      </c>
      <c r="F315" s="208">
        <v>9077</v>
      </c>
      <c r="G315" s="206">
        <f aca="true" t="shared" si="129" ref="G315:W315">SUM(G309:G314)</f>
        <v>0</v>
      </c>
      <c r="H315" s="207">
        <f t="shared" si="129"/>
        <v>0</v>
      </c>
      <c r="I315" s="208">
        <f t="shared" si="105"/>
        <v>0</v>
      </c>
      <c r="J315" s="206">
        <f t="shared" si="129"/>
        <v>44</v>
      </c>
      <c r="K315" s="207">
        <f t="shared" si="129"/>
        <v>55</v>
      </c>
      <c r="L315" s="208">
        <f t="shared" si="106"/>
        <v>99</v>
      </c>
      <c r="M315" s="206">
        <f>SUM(M309:M314)</f>
        <v>0</v>
      </c>
      <c r="N315" s="207">
        <f>SUM(N309:N314)</f>
        <v>0</v>
      </c>
      <c r="O315" s="208">
        <f t="shared" si="107"/>
        <v>0</v>
      </c>
      <c r="P315" s="206">
        <f t="shared" si="129"/>
        <v>60</v>
      </c>
      <c r="Q315" s="207">
        <f t="shared" si="129"/>
        <v>49</v>
      </c>
      <c r="R315" s="208">
        <f t="shared" si="108"/>
        <v>109</v>
      </c>
      <c r="S315" s="206">
        <f t="shared" si="129"/>
        <v>1</v>
      </c>
      <c r="T315" s="207">
        <f t="shared" si="129"/>
        <v>0</v>
      </c>
      <c r="U315" s="208">
        <f t="shared" si="109"/>
        <v>1</v>
      </c>
      <c r="V315" s="68">
        <f t="shared" si="129"/>
        <v>-1</v>
      </c>
      <c r="W315" s="69">
        <f t="shared" si="129"/>
        <v>-8</v>
      </c>
      <c r="X315" s="208">
        <f t="shared" si="110"/>
        <v>-9</v>
      </c>
      <c r="Y315" s="206">
        <f t="shared" si="115"/>
        <v>4300</v>
      </c>
      <c r="Z315" s="207">
        <f t="shared" si="116"/>
        <v>4759</v>
      </c>
      <c r="AA315" s="208">
        <f t="shared" si="117"/>
        <v>9059</v>
      </c>
      <c r="AB315" s="281">
        <f>SUM(AB309:AB314)</f>
        <v>-18</v>
      </c>
      <c r="AC315" s="417">
        <f>SUM(AC309:AC314)</f>
        <v>4300</v>
      </c>
      <c r="AD315" s="417">
        <f>SUM(AD309:AD314)</f>
        <v>4759</v>
      </c>
      <c r="AE315" s="417">
        <f>SUM(AE309:AE314)</f>
        <v>9059</v>
      </c>
      <c r="AF315" s="385">
        <f t="shared" si="111"/>
        <v>0</v>
      </c>
      <c r="AG315" s="386">
        <f t="shared" si="103"/>
        <v>0</v>
      </c>
      <c r="AH315" s="386">
        <f t="shared" si="104"/>
        <v>0</v>
      </c>
      <c r="AJ315" s="99"/>
      <c r="AK315" s="100"/>
      <c r="AL315" s="100"/>
      <c r="AM315" s="100"/>
      <c r="AN315" s="100"/>
      <c r="AO315" s="100"/>
      <c r="AP315" s="100"/>
      <c r="AQ315" s="243"/>
      <c r="BA315" s="101"/>
      <c r="BD315" s="423">
        <f t="shared" si="119"/>
        <v>-16</v>
      </c>
      <c r="BE315" s="423">
        <f t="shared" si="120"/>
        <v>-2</v>
      </c>
      <c r="BF315" s="423">
        <f t="shared" si="121"/>
        <v>-18</v>
      </c>
    </row>
    <row r="316" spans="1:58" s="97" customFormat="1" ht="15" customHeight="1">
      <c r="A316" s="96"/>
      <c r="B316" s="1248" t="s">
        <v>557</v>
      </c>
      <c r="C316" s="615" t="s">
        <v>558</v>
      </c>
      <c r="D316" s="118">
        <v>909</v>
      </c>
      <c r="E316" s="119">
        <v>981</v>
      </c>
      <c r="F316" s="120">
        <v>1890</v>
      </c>
      <c r="G316" s="118"/>
      <c r="H316" s="119"/>
      <c r="I316" s="121">
        <f t="shared" si="105"/>
        <v>0</v>
      </c>
      <c r="J316" s="118">
        <v>13</v>
      </c>
      <c r="K316" s="119">
        <v>10</v>
      </c>
      <c r="L316" s="121">
        <f t="shared" si="106"/>
        <v>23</v>
      </c>
      <c r="M316" s="118"/>
      <c r="N316" s="119"/>
      <c r="O316" s="121">
        <f t="shared" si="107"/>
        <v>0</v>
      </c>
      <c r="P316" s="118">
        <v>14</v>
      </c>
      <c r="Q316" s="119">
        <v>9</v>
      </c>
      <c r="R316" s="121">
        <f t="shared" si="108"/>
        <v>23</v>
      </c>
      <c r="S316" s="118"/>
      <c r="T316" s="119"/>
      <c r="U316" s="121">
        <f t="shared" si="109"/>
        <v>0</v>
      </c>
      <c r="V316" s="72">
        <v>1</v>
      </c>
      <c r="W316" s="73">
        <v>5</v>
      </c>
      <c r="X316" s="121">
        <f t="shared" si="110"/>
        <v>6</v>
      </c>
      <c r="Y316" s="118">
        <f t="shared" si="115"/>
        <v>909</v>
      </c>
      <c r="Z316" s="119">
        <f t="shared" si="116"/>
        <v>987</v>
      </c>
      <c r="AA316" s="120">
        <f t="shared" si="117"/>
        <v>1896</v>
      </c>
      <c r="AB316" s="273">
        <f aca="true" t="shared" si="130" ref="AB316:AB323">AA316-F316</f>
        <v>6</v>
      </c>
      <c r="AC316" s="398">
        <v>909</v>
      </c>
      <c r="AD316" s="398">
        <v>987</v>
      </c>
      <c r="AE316" s="399">
        <v>1896</v>
      </c>
      <c r="AF316" s="369">
        <f t="shared" si="111"/>
        <v>0</v>
      </c>
      <c r="AG316" s="370">
        <f t="shared" si="103"/>
        <v>0</v>
      </c>
      <c r="AH316" s="370">
        <f t="shared" si="104"/>
        <v>0</v>
      </c>
      <c r="AJ316" s="99"/>
      <c r="AK316" s="100"/>
      <c r="AL316" s="100"/>
      <c r="AM316" s="100"/>
      <c r="AN316" s="100"/>
      <c r="AO316" s="100"/>
      <c r="AP316" s="100"/>
      <c r="AQ316" s="243"/>
      <c r="BA316" s="101"/>
      <c r="BD316" s="423">
        <f t="shared" si="119"/>
        <v>0</v>
      </c>
      <c r="BE316" s="423">
        <f t="shared" si="120"/>
        <v>6</v>
      </c>
      <c r="BF316" s="423">
        <f t="shared" si="121"/>
        <v>6</v>
      </c>
    </row>
    <row r="317" spans="1:58" s="97" customFormat="1" ht="15" customHeight="1">
      <c r="A317" s="96"/>
      <c r="B317" s="1248"/>
      <c r="C317" s="615" t="s">
        <v>559</v>
      </c>
      <c r="D317" s="129">
        <v>658</v>
      </c>
      <c r="E317" s="130">
        <v>796</v>
      </c>
      <c r="F317" s="131">
        <v>1454</v>
      </c>
      <c r="G317" s="129"/>
      <c r="H317" s="130"/>
      <c r="I317" s="132">
        <f t="shared" si="105"/>
        <v>0</v>
      </c>
      <c r="J317" s="129">
        <v>8</v>
      </c>
      <c r="K317" s="130">
        <v>5</v>
      </c>
      <c r="L317" s="132">
        <f t="shared" si="106"/>
        <v>13</v>
      </c>
      <c r="M317" s="129"/>
      <c r="N317" s="130"/>
      <c r="O317" s="132">
        <f t="shared" si="107"/>
        <v>0</v>
      </c>
      <c r="P317" s="129">
        <v>10</v>
      </c>
      <c r="Q317" s="130">
        <v>11</v>
      </c>
      <c r="R317" s="132">
        <f t="shared" si="108"/>
        <v>21</v>
      </c>
      <c r="S317" s="129"/>
      <c r="T317" s="130"/>
      <c r="U317" s="132">
        <f t="shared" si="109"/>
        <v>0</v>
      </c>
      <c r="V317" s="74">
        <v>1</v>
      </c>
      <c r="W317" s="75">
        <v>1</v>
      </c>
      <c r="X317" s="132">
        <f t="shared" si="110"/>
        <v>2</v>
      </c>
      <c r="Y317" s="129">
        <f t="shared" si="115"/>
        <v>657</v>
      </c>
      <c r="Z317" s="130">
        <f t="shared" si="116"/>
        <v>791</v>
      </c>
      <c r="AA317" s="131">
        <f t="shared" si="117"/>
        <v>1448</v>
      </c>
      <c r="AB317" s="274">
        <f t="shared" si="130"/>
        <v>-6</v>
      </c>
      <c r="AC317" s="400">
        <v>657</v>
      </c>
      <c r="AD317" s="400">
        <v>791</v>
      </c>
      <c r="AE317" s="401">
        <v>1448</v>
      </c>
      <c r="AF317" s="371">
        <f t="shared" si="111"/>
        <v>0</v>
      </c>
      <c r="AG317" s="372">
        <f t="shared" si="103"/>
        <v>0</v>
      </c>
      <c r="AH317" s="372">
        <f t="shared" si="104"/>
        <v>0</v>
      </c>
      <c r="AJ317" s="99"/>
      <c r="AK317" s="100"/>
      <c r="AL317" s="100"/>
      <c r="AM317" s="100"/>
      <c r="AN317" s="100"/>
      <c r="AO317" s="100"/>
      <c r="AP317" s="100"/>
      <c r="AQ317" s="243"/>
      <c r="BA317" s="101"/>
      <c r="BD317" s="423">
        <f t="shared" si="119"/>
        <v>-1</v>
      </c>
      <c r="BE317" s="423">
        <f t="shared" si="120"/>
        <v>-5</v>
      </c>
      <c r="BF317" s="423">
        <f t="shared" si="121"/>
        <v>-6</v>
      </c>
    </row>
    <row r="318" spans="1:58" s="97" customFormat="1" ht="15" customHeight="1">
      <c r="A318" s="96"/>
      <c r="B318" s="1248"/>
      <c r="C318" s="615" t="s">
        <v>560</v>
      </c>
      <c r="D318" s="129">
        <v>248</v>
      </c>
      <c r="E318" s="130">
        <v>249</v>
      </c>
      <c r="F318" s="131">
        <v>497</v>
      </c>
      <c r="G318" s="129"/>
      <c r="H318" s="130"/>
      <c r="I318" s="132">
        <f t="shared" si="105"/>
        <v>0</v>
      </c>
      <c r="J318" s="129">
        <v>4</v>
      </c>
      <c r="K318" s="130">
        <v>4</v>
      </c>
      <c r="L318" s="132">
        <f t="shared" si="106"/>
        <v>8</v>
      </c>
      <c r="M318" s="129"/>
      <c r="N318" s="130"/>
      <c r="O318" s="132">
        <f t="shared" si="107"/>
        <v>0</v>
      </c>
      <c r="P318" s="129">
        <v>1</v>
      </c>
      <c r="Q318" s="130">
        <v>0</v>
      </c>
      <c r="R318" s="132">
        <f t="shared" si="108"/>
        <v>1</v>
      </c>
      <c r="S318" s="129"/>
      <c r="T318" s="130"/>
      <c r="U318" s="132">
        <f t="shared" si="109"/>
        <v>0</v>
      </c>
      <c r="V318" s="74">
        <v>2</v>
      </c>
      <c r="W318" s="75">
        <v>1</v>
      </c>
      <c r="X318" s="132">
        <f t="shared" si="110"/>
        <v>3</v>
      </c>
      <c r="Y318" s="129">
        <f t="shared" si="115"/>
        <v>253</v>
      </c>
      <c r="Z318" s="130">
        <f t="shared" si="116"/>
        <v>254</v>
      </c>
      <c r="AA318" s="131">
        <f t="shared" si="117"/>
        <v>507</v>
      </c>
      <c r="AB318" s="274">
        <f t="shared" si="130"/>
        <v>10</v>
      </c>
      <c r="AC318" s="400">
        <v>253</v>
      </c>
      <c r="AD318" s="400">
        <v>254</v>
      </c>
      <c r="AE318" s="401">
        <v>507</v>
      </c>
      <c r="AF318" s="371">
        <f t="shared" si="111"/>
        <v>0</v>
      </c>
      <c r="AG318" s="372">
        <f t="shared" si="103"/>
        <v>0</v>
      </c>
      <c r="AH318" s="372">
        <f t="shared" si="104"/>
        <v>0</v>
      </c>
      <c r="AJ318" s="99"/>
      <c r="AK318" s="100"/>
      <c r="AL318" s="100"/>
      <c r="AM318" s="100"/>
      <c r="AN318" s="100"/>
      <c r="AO318" s="100"/>
      <c r="AP318" s="100"/>
      <c r="AQ318" s="243"/>
      <c r="BA318" s="101"/>
      <c r="BD318" s="423">
        <f t="shared" si="119"/>
        <v>5</v>
      </c>
      <c r="BE318" s="423">
        <f t="shared" si="120"/>
        <v>5</v>
      </c>
      <c r="BF318" s="423">
        <f t="shared" si="121"/>
        <v>10</v>
      </c>
    </row>
    <row r="319" spans="1:58" s="97" customFormat="1" ht="15" customHeight="1">
      <c r="A319" s="96"/>
      <c r="B319" s="1248"/>
      <c r="C319" s="615" t="s">
        <v>561</v>
      </c>
      <c r="D319" s="129">
        <v>355</v>
      </c>
      <c r="E319" s="130">
        <v>384</v>
      </c>
      <c r="F319" s="131">
        <v>739</v>
      </c>
      <c r="G319" s="129"/>
      <c r="H319" s="130"/>
      <c r="I319" s="132">
        <f t="shared" si="105"/>
        <v>0</v>
      </c>
      <c r="J319" s="129">
        <v>2</v>
      </c>
      <c r="K319" s="130">
        <v>2</v>
      </c>
      <c r="L319" s="132">
        <f t="shared" si="106"/>
        <v>4</v>
      </c>
      <c r="M319" s="129"/>
      <c r="N319" s="130"/>
      <c r="O319" s="132">
        <f t="shared" si="107"/>
        <v>0</v>
      </c>
      <c r="P319" s="129">
        <v>3</v>
      </c>
      <c r="Q319" s="130">
        <v>4</v>
      </c>
      <c r="R319" s="132">
        <f t="shared" si="108"/>
        <v>7</v>
      </c>
      <c r="S319" s="129"/>
      <c r="T319" s="130"/>
      <c r="U319" s="132">
        <f t="shared" si="109"/>
        <v>0</v>
      </c>
      <c r="V319" s="74">
        <v>1</v>
      </c>
      <c r="W319" s="75">
        <v>1</v>
      </c>
      <c r="X319" s="132">
        <f t="shared" si="110"/>
        <v>2</v>
      </c>
      <c r="Y319" s="129">
        <f t="shared" si="115"/>
        <v>355</v>
      </c>
      <c r="Z319" s="130">
        <f t="shared" si="116"/>
        <v>383</v>
      </c>
      <c r="AA319" s="131">
        <f t="shared" si="117"/>
        <v>738</v>
      </c>
      <c r="AB319" s="274">
        <f t="shared" si="130"/>
        <v>-1</v>
      </c>
      <c r="AC319" s="400">
        <v>355</v>
      </c>
      <c r="AD319" s="400">
        <v>383</v>
      </c>
      <c r="AE319" s="401">
        <v>738</v>
      </c>
      <c r="AF319" s="371">
        <f t="shared" si="111"/>
        <v>0</v>
      </c>
      <c r="AG319" s="372">
        <f t="shared" si="103"/>
        <v>0</v>
      </c>
      <c r="AH319" s="372">
        <f t="shared" si="104"/>
        <v>0</v>
      </c>
      <c r="AJ319" s="99"/>
      <c r="AK319" s="100"/>
      <c r="AL319" s="100"/>
      <c r="AM319" s="100"/>
      <c r="AN319" s="100"/>
      <c r="AO319" s="100"/>
      <c r="AP319" s="100"/>
      <c r="AQ319" s="243"/>
      <c r="BA319" s="101"/>
      <c r="BD319" s="423">
        <f t="shared" si="119"/>
        <v>0</v>
      </c>
      <c r="BE319" s="423">
        <f t="shared" si="120"/>
        <v>-1</v>
      </c>
      <c r="BF319" s="423">
        <f t="shared" si="121"/>
        <v>-1</v>
      </c>
    </row>
    <row r="320" spans="1:58" s="97" customFormat="1" ht="15" customHeight="1">
      <c r="A320" s="96"/>
      <c r="B320" s="1248"/>
      <c r="C320" s="615" t="s">
        <v>562</v>
      </c>
      <c r="D320" s="129">
        <v>255</v>
      </c>
      <c r="E320" s="130">
        <v>270</v>
      </c>
      <c r="F320" s="131">
        <v>525</v>
      </c>
      <c r="G320" s="129"/>
      <c r="H320" s="130"/>
      <c r="I320" s="132">
        <f t="shared" si="105"/>
        <v>0</v>
      </c>
      <c r="J320" s="129">
        <v>6</v>
      </c>
      <c r="K320" s="130">
        <v>12</v>
      </c>
      <c r="L320" s="132">
        <f t="shared" si="106"/>
        <v>18</v>
      </c>
      <c r="M320" s="129"/>
      <c r="N320" s="130"/>
      <c r="O320" s="132">
        <f t="shared" si="107"/>
        <v>0</v>
      </c>
      <c r="P320" s="129">
        <v>3</v>
      </c>
      <c r="Q320" s="130">
        <v>1</v>
      </c>
      <c r="R320" s="132">
        <f t="shared" si="108"/>
        <v>4</v>
      </c>
      <c r="S320" s="129">
        <v>1</v>
      </c>
      <c r="T320" s="130"/>
      <c r="U320" s="132">
        <f t="shared" si="109"/>
        <v>1</v>
      </c>
      <c r="V320" s="74">
        <v>-3</v>
      </c>
      <c r="W320" s="75">
        <v>-2</v>
      </c>
      <c r="X320" s="132">
        <f t="shared" si="110"/>
        <v>-5</v>
      </c>
      <c r="Y320" s="129">
        <f t="shared" si="115"/>
        <v>256</v>
      </c>
      <c r="Z320" s="130">
        <f t="shared" si="116"/>
        <v>279</v>
      </c>
      <c r="AA320" s="131">
        <f t="shared" si="117"/>
        <v>535</v>
      </c>
      <c r="AB320" s="274">
        <f t="shared" si="130"/>
        <v>10</v>
      </c>
      <c r="AC320" s="400">
        <v>256</v>
      </c>
      <c r="AD320" s="400">
        <v>279</v>
      </c>
      <c r="AE320" s="401">
        <v>535</v>
      </c>
      <c r="AF320" s="371">
        <f t="shared" si="111"/>
        <v>0</v>
      </c>
      <c r="AG320" s="372">
        <f t="shared" si="103"/>
        <v>0</v>
      </c>
      <c r="AH320" s="372">
        <f t="shared" si="104"/>
        <v>0</v>
      </c>
      <c r="AJ320" s="99"/>
      <c r="AK320" s="100"/>
      <c r="AL320" s="100"/>
      <c r="AM320" s="100"/>
      <c r="AN320" s="100"/>
      <c r="AO320" s="100"/>
      <c r="AP320" s="100"/>
      <c r="AQ320" s="243"/>
      <c r="BA320" s="101"/>
      <c r="BD320" s="423">
        <f t="shared" si="119"/>
        <v>1</v>
      </c>
      <c r="BE320" s="423">
        <f t="shared" si="120"/>
        <v>9</v>
      </c>
      <c r="BF320" s="423">
        <f t="shared" si="121"/>
        <v>10</v>
      </c>
    </row>
    <row r="321" spans="1:58" s="97" customFormat="1" ht="15" customHeight="1">
      <c r="A321" s="96"/>
      <c r="B321" s="1248"/>
      <c r="C321" s="615" t="s">
        <v>563</v>
      </c>
      <c r="D321" s="129">
        <v>571</v>
      </c>
      <c r="E321" s="130">
        <v>583</v>
      </c>
      <c r="F321" s="131">
        <v>1154</v>
      </c>
      <c r="G321" s="129"/>
      <c r="H321" s="130"/>
      <c r="I321" s="132">
        <f t="shared" si="105"/>
        <v>0</v>
      </c>
      <c r="J321" s="129">
        <v>10</v>
      </c>
      <c r="K321" s="130">
        <v>6</v>
      </c>
      <c r="L321" s="132">
        <f t="shared" si="106"/>
        <v>16</v>
      </c>
      <c r="M321" s="129"/>
      <c r="N321" s="130"/>
      <c r="O321" s="132">
        <f t="shared" si="107"/>
        <v>0</v>
      </c>
      <c r="P321" s="129">
        <v>7</v>
      </c>
      <c r="Q321" s="130">
        <v>5</v>
      </c>
      <c r="R321" s="132">
        <f t="shared" si="108"/>
        <v>12</v>
      </c>
      <c r="S321" s="129"/>
      <c r="T321" s="130"/>
      <c r="U321" s="132">
        <f t="shared" si="109"/>
        <v>0</v>
      </c>
      <c r="V321" s="74">
        <v>-4</v>
      </c>
      <c r="W321" s="75">
        <v>-3</v>
      </c>
      <c r="X321" s="132">
        <f t="shared" si="110"/>
        <v>-7</v>
      </c>
      <c r="Y321" s="129">
        <f t="shared" si="115"/>
        <v>570</v>
      </c>
      <c r="Z321" s="130">
        <f t="shared" si="116"/>
        <v>581</v>
      </c>
      <c r="AA321" s="131">
        <f t="shared" si="117"/>
        <v>1151</v>
      </c>
      <c r="AB321" s="274">
        <f t="shared" si="130"/>
        <v>-3</v>
      </c>
      <c r="AC321" s="400">
        <v>570</v>
      </c>
      <c r="AD321" s="400">
        <v>581</v>
      </c>
      <c r="AE321" s="401">
        <v>1151</v>
      </c>
      <c r="AF321" s="371">
        <f t="shared" si="111"/>
        <v>0</v>
      </c>
      <c r="AG321" s="372">
        <f t="shared" si="103"/>
        <v>0</v>
      </c>
      <c r="AH321" s="372">
        <f t="shared" si="104"/>
        <v>0</v>
      </c>
      <c r="AJ321" s="99"/>
      <c r="AK321" s="100"/>
      <c r="AL321" s="100"/>
      <c r="AM321" s="100"/>
      <c r="AN321" s="100"/>
      <c r="AO321" s="100"/>
      <c r="AP321" s="100"/>
      <c r="AQ321" s="243"/>
      <c r="BA321" s="101"/>
      <c r="BD321" s="423">
        <f t="shared" si="119"/>
        <v>-1</v>
      </c>
      <c r="BE321" s="423">
        <f t="shared" si="120"/>
        <v>-2</v>
      </c>
      <c r="BF321" s="423">
        <f t="shared" si="121"/>
        <v>-3</v>
      </c>
    </row>
    <row r="322" spans="1:58" s="97" customFormat="1" ht="15" customHeight="1">
      <c r="A322" s="96"/>
      <c r="B322" s="1248"/>
      <c r="C322" s="615" t="s">
        <v>564</v>
      </c>
      <c r="D322" s="129">
        <v>136</v>
      </c>
      <c r="E322" s="130">
        <v>125</v>
      </c>
      <c r="F322" s="131">
        <v>261</v>
      </c>
      <c r="G322" s="129"/>
      <c r="H322" s="130"/>
      <c r="I322" s="132">
        <f t="shared" si="105"/>
        <v>0</v>
      </c>
      <c r="J322" s="129">
        <v>1</v>
      </c>
      <c r="K322" s="130">
        <v>0</v>
      </c>
      <c r="L322" s="132">
        <f t="shared" si="106"/>
        <v>1</v>
      </c>
      <c r="M322" s="129"/>
      <c r="N322" s="130"/>
      <c r="O322" s="132">
        <f t="shared" si="107"/>
        <v>0</v>
      </c>
      <c r="P322" s="129">
        <v>1</v>
      </c>
      <c r="Q322" s="130">
        <v>0</v>
      </c>
      <c r="R322" s="132">
        <f t="shared" si="108"/>
        <v>1</v>
      </c>
      <c r="S322" s="129"/>
      <c r="T322" s="130"/>
      <c r="U322" s="132">
        <f t="shared" si="109"/>
        <v>0</v>
      </c>
      <c r="V322" s="74"/>
      <c r="W322" s="75"/>
      <c r="X322" s="132">
        <f t="shared" si="110"/>
        <v>0</v>
      </c>
      <c r="Y322" s="129">
        <f t="shared" si="115"/>
        <v>136</v>
      </c>
      <c r="Z322" s="130">
        <f t="shared" si="116"/>
        <v>125</v>
      </c>
      <c r="AA322" s="131">
        <f t="shared" si="117"/>
        <v>261</v>
      </c>
      <c r="AB322" s="274">
        <f t="shared" si="130"/>
        <v>0</v>
      </c>
      <c r="AC322" s="400">
        <v>136</v>
      </c>
      <c r="AD322" s="400">
        <v>125</v>
      </c>
      <c r="AE322" s="401">
        <v>261</v>
      </c>
      <c r="AF322" s="371">
        <f t="shared" si="111"/>
        <v>0</v>
      </c>
      <c r="AG322" s="372">
        <f t="shared" si="103"/>
        <v>0</v>
      </c>
      <c r="AH322" s="372">
        <f t="shared" si="104"/>
        <v>0</v>
      </c>
      <c r="AJ322" s="99"/>
      <c r="AK322" s="100"/>
      <c r="AL322" s="100"/>
      <c r="AM322" s="100"/>
      <c r="AN322" s="100"/>
      <c r="AO322" s="100"/>
      <c r="AP322" s="100"/>
      <c r="AQ322" s="243"/>
      <c r="BA322" s="101"/>
      <c r="BD322" s="423">
        <f t="shared" si="119"/>
        <v>0</v>
      </c>
      <c r="BE322" s="423">
        <f t="shared" si="120"/>
        <v>0</v>
      </c>
      <c r="BF322" s="423">
        <f t="shared" si="121"/>
        <v>0</v>
      </c>
    </row>
    <row r="323" spans="1:58" s="97" customFormat="1" ht="15" customHeight="1">
      <c r="A323" s="96"/>
      <c r="B323" s="1248"/>
      <c r="C323" s="615" t="s">
        <v>565</v>
      </c>
      <c r="D323" s="129">
        <v>219</v>
      </c>
      <c r="E323" s="130">
        <v>213</v>
      </c>
      <c r="F323" s="131">
        <v>432</v>
      </c>
      <c r="G323" s="129"/>
      <c r="H323" s="130"/>
      <c r="I323" s="132">
        <f t="shared" si="105"/>
        <v>0</v>
      </c>
      <c r="J323" s="129">
        <v>1</v>
      </c>
      <c r="K323" s="130">
        <v>2</v>
      </c>
      <c r="L323" s="132">
        <f t="shared" si="106"/>
        <v>3</v>
      </c>
      <c r="M323" s="129"/>
      <c r="N323" s="130"/>
      <c r="O323" s="132">
        <f t="shared" si="107"/>
        <v>0</v>
      </c>
      <c r="P323" s="129">
        <v>3</v>
      </c>
      <c r="Q323" s="130">
        <v>2</v>
      </c>
      <c r="R323" s="132">
        <f t="shared" si="108"/>
        <v>5</v>
      </c>
      <c r="S323" s="129"/>
      <c r="T323" s="130"/>
      <c r="U323" s="132">
        <f t="shared" si="109"/>
        <v>0</v>
      </c>
      <c r="V323" s="74"/>
      <c r="W323" s="75">
        <v>-1</v>
      </c>
      <c r="X323" s="132">
        <f t="shared" si="110"/>
        <v>-1</v>
      </c>
      <c r="Y323" s="129">
        <f t="shared" si="115"/>
        <v>217</v>
      </c>
      <c r="Z323" s="130">
        <f t="shared" si="116"/>
        <v>212</v>
      </c>
      <c r="AA323" s="131">
        <f t="shared" si="117"/>
        <v>429</v>
      </c>
      <c r="AB323" s="274">
        <f t="shared" si="130"/>
        <v>-3</v>
      </c>
      <c r="AC323" s="400">
        <v>217</v>
      </c>
      <c r="AD323" s="400">
        <v>212</v>
      </c>
      <c r="AE323" s="401">
        <v>429</v>
      </c>
      <c r="AF323" s="371">
        <f t="shared" si="111"/>
        <v>0</v>
      </c>
      <c r="AG323" s="372">
        <f t="shared" si="103"/>
        <v>0</v>
      </c>
      <c r="AH323" s="372">
        <f t="shared" si="104"/>
        <v>0</v>
      </c>
      <c r="AJ323" s="99"/>
      <c r="AK323" s="100"/>
      <c r="AL323" s="100"/>
      <c r="AM323" s="100"/>
      <c r="AN323" s="100"/>
      <c r="AO323" s="100"/>
      <c r="AP323" s="100"/>
      <c r="AQ323" s="243"/>
      <c r="BA323" s="101"/>
      <c r="BD323" s="423">
        <f t="shared" si="119"/>
        <v>-2</v>
      </c>
      <c r="BE323" s="423">
        <f t="shared" si="120"/>
        <v>-1</v>
      </c>
      <c r="BF323" s="423">
        <f t="shared" si="121"/>
        <v>-3</v>
      </c>
    </row>
    <row r="324" spans="1:58" s="97" customFormat="1" ht="15" customHeight="1">
      <c r="A324" s="96"/>
      <c r="B324" s="1248"/>
      <c r="C324" s="615" t="s">
        <v>244</v>
      </c>
      <c r="D324" s="206">
        <v>3351</v>
      </c>
      <c r="E324" s="207">
        <v>3601</v>
      </c>
      <c r="F324" s="208">
        <v>6952</v>
      </c>
      <c r="G324" s="206">
        <f aca="true" t="shared" si="131" ref="G324:W324">SUM(G316:G323)</f>
        <v>0</v>
      </c>
      <c r="H324" s="207">
        <f t="shared" si="131"/>
        <v>0</v>
      </c>
      <c r="I324" s="208">
        <f t="shared" si="105"/>
        <v>0</v>
      </c>
      <c r="J324" s="206">
        <f t="shared" si="131"/>
        <v>45</v>
      </c>
      <c r="K324" s="207">
        <f t="shared" si="131"/>
        <v>41</v>
      </c>
      <c r="L324" s="208">
        <f t="shared" si="106"/>
        <v>86</v>
      </c>
      <c r="M324" s="206">
        <f>SUM(M316:M323)</f>
        <v>0</v>
      </c>
      <c r="N324" s="207">
        <f>SUM(N316:N323)</f>
        <v>0</v>
      </c>
      <c r="O324" s="208">
        <f t="shared" si="107"/>
        <v>0</v>
      </c>
      <c r="P324" s="206">
        <f t="shared" si="131"/>
        <v>42</v>
      </c>
      <c r="Q324" s="207">
        <f t="shared" si="131"/>
        <v>32</v>
      </c>
      <c r="R324" s="208">
        <f t="shared" si="108"/>
        <v>74</v>
      </c>
      <c r="S324" s="206">
        <f t="shared" si="131"/>
        <v>1</v>
      </c>
      <c r="T324" s="207">
        <f t="shared" si="131"/>
        <v>0</v>
      </c>
      <c r="U324" s="208">
        <f t="shared" si="109"/>
        <v>1</v>
      </c>
      <c r="V324" s="68">
        <f t="shared" si="131"/>
        <v>-2</v>
      </c>
      <c r="W324" s="69">
        <f t="shared" si="131"/>
        <v>2</v>
      </c>
      <c r="X324" s="208">
        <f t="shared" si="110"/>
        <v>0</v>
      </c>
      <c r="Y324" s="206">
        <f t="shared" si="115"/>
        <v>3353</v>
      </c>
      <c r="Z324" s="207">
        <f t="shared" si="116"/>
        <v>3612</v>
      </c>
      <c r="AA324" s="208">
        <f t="shared" si="117"/>
        <v>6965</v>
      </c>
      <c r="AB324" s="281">
        <f>SUM(AB316:AB323)</f>
        <v>13</v>
      </c>
      <c r="AC324" s="417">
        <f>SUM(AC316:AC323)</f>
        <v>3353</v>
      </c>
      <c r="AD324" s="417">
        <f>SUM(AD316:AD323)</f>
        <v>3612</v>
      </c>
      <c r="AE324" s="417">
        <f>SUM(AE316:AE323)</f>
        <v>6965</v>
      </c>
      <c r="AF324" s="385">
        <f t="shared" si="111"/>
        <v>0</v>
      </c>
      <c r="AG324" s="386">
        <f t="shared" si="103"/>
        <v>0</v>
      </c>
      <c r="AH324" s="386">
        <f t="shared" si="104"/>
        <v>0</v>
      </c>
      <c r="AJ324" s="99"/>
      <c r="AK324" s="100"/>
      <c r="AL324" s="100"/>
      <c r="AM324" s="100"/>
      <c r="AN324" s="100"/>
      <c r="AO324" s="100"/>
      <c r="AP324" s="100"/>
      <c r="AQ324" s="243"/>
      <c r="BA324" s="101"/>
      <c r="BD324" s="423">
        <f t="shared" si="119"/>
        <v>2</v>
      </c>
      <c r="BE324" s="423">
        <f t="shared" si="120"/>
        <v>11</v>
      </c>
      <c r="BF324" s="423">
        <f t="shared" si="121"/>
        <v>13</v>
      </c>
    </row>
    <row r="325" spans="1:58" s="97" customFormat="1" ht="15" customHeight="1">
      <c r="A325" s="96"/>
      <c r="B325" s="1248" t="s">
        <v>566</v>
      </c>
      <c r="C325" s="616" t="s">
        <v>567</v>
      </c>
      <c r="D325" s="118">
        <v>559</v>
      </c>
      <c r="E325" s="119">
        <v>601</v>
      </c>
      <c r="F325" s="120">
        <v>1160</v>
      </c>
      <c r="G325" s="118"/>
      <c r="H325" s="119"/>
      <c r="I325" s="121">
        <f t="shared" si="105"/>
        <v>0</v>
      </c>
      <c r="J325" s="118">
        <v>8</v>
      </c>
      <c r="K325" s="119">
        <v>1</v>
      </c>
      <c r="L325" s="121">
        <f t="shared" si="106"/>
        <v>9</v>
      </c>
      <c r="M325" s="118"/>
      <c r="N325" s="119"/>
      <c r="O325" s="121">
        <f t="shared" si="107"/>
        <v>0</v>
      </c>
      <c r="P325" s="118">
        <v>4</v>
      </c>
      <c r="Q325" s="119">
        <v>2</v>
      </c>
      <c r="R325" s="121">
        <f t="shared" si="108"/>
        <v>6</v>
      </c>
      <c r="S325" s="118"/>
      <c r="T325" s="119"/>
      <c r="U325" s="121">
        <f t="shared" si="109"/>
        <v>0</v>
      </c>
      <c r="V325" s="72"/>
      <c r="W325" s="73"/>
      <c r="X325" s="121">
        <f t="shared" si="110"/>
        <v>0</v>
      </c>
      <c r="Y325" s="118">
        <f t="shared" si="115"/>
        <v>563</v>
      </c>
      <c r="Z325" s="119">
        <f t="shared" si="116"/>
        <v>600</v>
      </c>
      <c r="AA325" s="120">
        <f t="shared" si="117"/>
        <v>1163</v>
      </c>
      <c r="AB325" s="273">
        <f>AA325-F325</f>
        <v>3</v>
      </c>
      <c r="AC325" s="398">
        <v>563</v>
      </c>
      <c r="AD325" s="398">
        <v>600</v>
      </c>
      <c r="AE325" s="399">
        <v>1163</v>
      </c>
      <c r="AF325" s="369">
        <f t="shared" si="111"/>
        <v>0</v>
      </c>
      <c r="AG325" s="370">
        <f t="shared" si="103"/>
        <v>0</v>
      </c>
      <c r="AH325" s="370">
        <f t="shared" si="104"/>
        <v>0</v>
      </c>
      <c r="AJ325" s="99"/>
      <c r="AK325" s="100"/>
      <c r="AL325" s="100"/>
      <c r="AM325" s="100"/>
      <c r="AN325" s="100"/>
      <c r="AO325" s="100"/>
      <c r="AP325" s="100"/>
      <c r="AQ325" s="243"/>
      <c r="BA325" s="101"/>
      <c r="BD325" s="423">
        <f t="shared" si="119"/>
        <v>4</v>
      </c>
      <c r="BE325" s="423">
        <f t="shared" si="120"/>
        <v>-1</v>
      </c>
      <c r="BF325" s="423">
        <f t="shared" si="121"/>
        <v>3</v>
      </c>
    </row>
    <row r="326" spans="1:58" s="97" customFormat="1" ht="15" customHeight="1">
      <c r="A326" s="96"/>
      <c r="B326" s="1248"/>
      <c r="C326" s="616" t="s">
        <v>568</v>
      </c>
      <c r="D326" s="129">
        <v>608</v>
      </c>
      <c r="E326" s="130">
        <v>630</v>
      </c>
      <c r="F326" s="131">
        <v>1238</v>
      </c>
      <c r="G326" s="129"/>
      <c r="H326" s="130"/>
      <c r="I326" s="132">
        <f t="shared" si="105"/>
        <v>0</v>
      </c>
      <c r="J326" s="129">
        <v>8</v>
      </c>
      <c r="K326" s="130">
        <v>10</v>
      </c>
      <c r="L326" s="132">
        <f t="shared" si="106"/>
        <v>18</v>
      </c>
      <c r="M326" s="129"/>
      <c r="N326" s="130"/>
      <c r="O326" s="132">
        <f t="shared" si="107"/>
        <v>0</v>
      </c>
      <c r="P326" s="129">
        <v>4</v>
      </c>
      <c r="Q326" s="130">
        <v>5</v>
      </c>
      <c r="R326" s="132">
        <f t="shared" si="108"/>
        <v>9</v>
      </c>
      <c r="S326" s="129"/>
      <c r="T326" s="130"/>
      <c r="U326" s="132">
        <f t="shared" si="109"/>
        <v>0</v>
      </c>
      <c r="V326" s="74"/>
      <c r="W326" s="75"/>
      <c r="X326" s="132">
        <f t="shared" si="110"/>
        <v>0</v>
      </c>
      <c r="Y326" s="129">
        <f t="shared" si="115"/>
        <v>612</v>
      </c>
      <c r="Z326" s="130">
        <f t="shared" si="116"/>
        <v>635</v>
      </c>
      <c r="AA326" s="131">
        <f t="shared" si="117"/>
        <v>1247</v>
      </c>
      <c r="AB326" s="274">
        <f>AA326-F326</f>
        <v>9</v>
      </c>
      <c r="AC326" s="400">
        <v>612</v>
      </c>
      <c r="AD326" s="400">
        <v>635</v>
      </c>
      <c r="AE326" s="401">
        <v>1247</v>
      </c>
      <c r="AF326" s="371">
        <f t="shared" si="111"/>
        <v>0</v>
      </c>
      <c r="AG326" s="372">
        <f t="shared" si="103"/>
        <v>0</v>
      </c>
      <c r="AH326" s="372">
        <f t="shared" si="104"/>
        <v>0</v>
      </c>
      <c r="AJ326" s="99"/>
      <c r="AK326" s="100"/>
      <c r="AL326" s="100"/>
      <c r="AM326" s="100"/>
      <c r="AN326" s="100"/>
      <c r="AO326" s="100"/>
      <c r="AP326" s="100"/>
      <c r="AQ326" s="243"/>
      <c r="BA326" s="101"/>
      <c r="BD326" s="423">
        <f t="shared" si="119"/>
        <v>4</v>
      </c>
      <c r="BE326" s="423">
        <f t="shared" si="120"/>
        <v>5</v>
      </c>
      <c r="BF326" s="423">
        <f t="shared" si="121"/>
        <v>9</v>
      </c>
    </row>
    <row r="327" spans="1:58" s="97" customFormat="1" ht="15" customHeight="1">
      <c r="A327" s="96"/>
      <c r="B327" s="1248"/>
      <c r="C327" s="616" t="s">
        <v>569</v>
      </c>
      <c r="D327" s="129">
        <v>477</v>
      </c>
      <c r="E327" s="130">
        <v>489</v>
      </c>
      <c r="F327" s="131">
        <v>966</v>
      </c>
      <c r="G327" s="129"/>
      <c r="H327" s="130"/>
      <c r="I327" s="132">
        <f t="shared" si="105"/>
        <v>0</v>
      </c>
      <c r="J327" s="129">
        <v>4</v>
      </c>
      <c r="K327" s="130">
        <v>7</v>
      </c>
      <c r="L327" s="132">
        <f t="shared" si="106"/>
        <v>11</v>
      </c>
      <c r="M327" s="129"/>
      <c r="N327" s="130"/>
      <c r="O327" s="132">
        <f t="shared" si="107"/>
        <v>0</v>
      </c>
      <c r="P327" s="129">
        <v>4</v>
      </c>
      <c r="Q327" s="130">
        <v>3</v>
      </c>
      <c r="R327" s="132">
        <f t="shared" si="108"/>
        <v>7</v>
      </c>
      <c r="S327" s="129"/>
      <c r="T327" s="130"/>
      <c r="U327" s="132">
        <f t="shared" si="109"/>
        <v>0</v>
      </c>
      <c r="V327" s="74">
        <v>2</v>
      </c>
      <c r="W327" s="75">
        <v>2</v>
      </c>
      <c r="X327" s="132">
        <f t="shared" si="110"/>
        <v>4</v>
      </c>
      <c r="Y327" s="129">
        <f t="shared" si="115"/>
        <v>479</v>
      </c>
      <c r="Z327" s="130">
        <f t="shared" si="116"/>
        <v>495</v>
      </c>
      <c r="AA327" s="131">
        <f t="shared" si="117"/>
        <v>974</v>
      </c>
      <c r="AB327" s="274">
        <f>AA327-F327</f>
        <v>8</v>
      </c>
      <c r="AC327" s="400">
        <v>479</v>
      </c>
      <c r="AD327" s="400">
        <v>495</v>
      </c>
      <c r="AE327" s="401">
        <v>974</v>
      </c>
      <c r="AF327" s="371">
        <f t="shared" si="111"/>
        <v>0</v>
      </c>
      <c r="AG327" s="372">
        <f t="shared" si="103"/>
        <v>0</v>
      </c>
      <c r="AH327" s="372">
        <f t="shared" si="104"/>
        <v>0</v>
      </c>
      <c r="AJ327" s="99"/>
      <c r="AK327" s="100"/>
      <c r="AL327" s="100"/>
      <c r="AM327" s="100"/>
      <c r="AN327" s="100"/>
      <c r="AO327" s="100"/>
      <c r="AP327" s="100"/>
      <c r="AQ327" s="243"/>
      <c r="BA327" s="101"/>
      <c r="BD327" s="423">
        <f t="shared" si="119"/>
        <v>2</v>
      </c>
      <c r="BE327" s="423">
        <f t="shared" si="120"/>
        <v>6</v>
      </c>
      <c r="BF327" s="423">
        <f t="shared" si="121"/>
        <v>8</v>
      </c>
    </row>
    <row r="328" spans="1:58" s="97" customFormat="1" ht="15" customHeight="1">
      <c r="A328" s="96"/>
      <c r="B328" s="1248"/>
      <c r="C328" s="616" t="s">
        <v>570</v>
      </c>
      <c r="D328" s="129">
        <v>231</v>
      </c>
      <c r="E328" s="130">
        <v>239</v>
      </c>
      <c r="F328" s="131">
        <v>470</v>
      </c>
      <c r="G328" s="129"/>
      <c r="H328" s="130"/>
      <c r="I328" s="132">
        <f t="shared" si="105"/>
        <v>0</v>
      </c>
      <c r="J328" s="129">
        <v>2</v>
      </c>
      <c r="K328" s="130">
        <v>5</v>
      </c>
      <c r="L328" s="132">
        <f t="shared" si="106"/>
        <v>7</v>
      </c>
      <c r="M328" s="129"/>
      <c r="N328" s="130"/>
      <c r="O328" s="132">
        <f t="shared" si="107"/>
        <v>0</v>
      </c>
      <c r="P328" s="129">
        <v>3</v>
      </c>
      <c r="Q328" s="130">
        <v>2</v>
      </c>
      <c r="R328" s="132">
        <f t="shared" si="108"/>
        <v>5</v>
      </c>
      <c r="S328" s="129"/>
      <c r="T328" s="130"/>
      <c r="U328" s="132">
        <f t="shared" si="109"/>
        <v>0</v>
      </c>
      <c r="V328" s="74"/>
      <c r="W328" s="75"/>
      <c r="X328" s="132">
        <f t="shared" si="110"/>
        <v>0</v>
      </c>
      <c r="Y328" s="129">
        <f t="shared" si="115"/>
        <v>230</v>
      </c>
      <c r="Z328" s="130">
        <f t="shared" si="116"/>
        <v>242</v>
      </c>
      <c r="AA328" s="131">
        <f t="shared" si="117"/>
        <v>472</v>
      </c>
      <c r="AB328" s="274">
        <f>AA328-F328</f>
        <v>2</v>
      </c>
      <c r="AC328" s="400">
        <v>230</v>
      </c>
      <c r="AD328" s="400">
        <v>242</v>
      </c>
      <c r="AE328" s="401">
        <v>472</v>
      </c>
      <c r="AF328" s="371">
        <f t="shared" si="111"/>
        <v>0</v>
      </c>
      <c r="AG328" s="372">
        <f t="shared" si="103"/>
        <v>0</v>
      </c>
      <c r="AH328" s="372">
        <f t="shared" si="104"/>
        <v>0</v>
      </c>
      <c r="AJ328" s="99"/>
      <c r="AK328" s="100"/>
      <c r="AL328" s="100"/>
      <c r="AM328" s="100"/>
      <c r="AN328" s="100"/>
      <c r="AO328" s="100"/>
      <c r="AP328" s="100"/>
      <c r="AQ328" s="243"/>
      <c r="BA328" s="101"/>
      <c r="BD328" s="423">
        <f t="shared" si="119"/>
        <v>-1</v>
      </c>
      <c r="BE328" s="423">
        <f t="shared" si="120"/>
        <v>3</v>
      </c>
      <c r="BF328" s="423">
        <f t="shared" si="121"/>
        <v>2</v>
      </c>
    </row>
    <row r="329" spans="1:58" s="97" customFormat="1" ht="15" customHeight="1">
      <c r="A329" s="96"/>
      <c r="B329" s="1248"/>
      <c r="C329" s="617" t="s">
        <v>244</v>
      </c>
      <c r="D329" s="206">
        <v>1875</v>
      </c>
      <c r="E329" s="207">
        <v>1959</v>
      </c>
      <c r="F329" s="208">
        <v>3834</v>
      </c>
      <c r="G329" s="206">
        <f aca="true" t="shared" si="132" ref="G329:W329">SUM(G325:G328)</f>
        <v>0</v>
      </c>
      <c r="H329" s="207">
        <f t="shared" si="132"/>
        <v>0</v>
      </c>
      <c r="I329" s="208">
        <f t="shared" si="105"/>
        <v>0</v>
      </c>
      <c r="J329" s="206">
        <f t="shared" si="132"/>
        <v>22</v>
      </c>
      <c r="K329" s="207">
        <f t="shared" si="132"/>
        <v>23</v>
      </c>
      <c r="L329" s="208">
        <f t="shared" si="106"/>
        <v>45</v>
      </c>
      <c r="M329" s="206">
        <f>SUM(M325:M328)</f>
        <v>0</v>
      </c>
      <c r="N329" s="207">
        <f>SUM(N325:N328)</f>
        <v>0</v>
      </c>
      <c r="O329" s="208">
        <f t="shared" si="107"/>
        <v>0</v>
      </c>
      <c r="P329" s="206">
        <f t="shared" si="132"/>
        <v>15</v>
      </c>
      <c r="Q329" s="207">
        <f t="shared" si="132"/>
        <v>12</v>
      </c>
      <c r="R329" s="208">
        <f t="shared" si="108"/>
        <v>27</v>
      </c>
      <c r="S329" s="206">
        <f t="shared" si="132"/>
        <v>0</v>
      </c>
      <c r="T329" s="207">
        <f t="shared" si="132"/>
        <v>0</v>
      </c>
      <c r="U329" s="208">
        <f t="shared" si="109"/>
        <v>0</v>
      </c>
      <c r="V329" s="68">
        <f t="shared" si="132"/>
        <v>2</v>
      </c>
      <c r="W329" s="69">
        <f t="shared" si="132"/>
        <v>2</v>
      </c>
      <c r="X329" s="208">
        <f t="shared" si="110"/>
        <v>4</v>
      </c>
      <c r="Y329" s="206">
        <f t="shared" si="115"/>
        <v>1884</v>
      </c>
      <c r="Z329" s="207">
        <f t="shared" si="116"/>
        <v>1972</v>
      </c>
      <c r="AA329" s="208">
        <f t="shared" si="117"/>
        <v>3856</v>
      </c>
      <c r="AB329" s="281">
        <f>SUM(AB325:AB328)</f>
        <v>22</v>
      </c>
      <c r="AC329" s="417">
        <f>SUM(AC325:AC328)</f>
        <v>1884</v>
      </c>
      <c r="AD329" s="417">
        <f>SUM(AD325:AD328)</f>
        <v>1972</v>
      </c>
      <c r="AE329" s="417">
        <f>SUM(AE325:AE328)</f>
        <v>3856</v>
      </c>
      <c r="AF329" s="385">
        <f t="shared" si="111"/>
        <v>0</v>
      </c>
      <c r="AG329" s="386">
        <f aca="true" t="shared" si="133" ref="AG329:AG390">IF(Z329=AD329,0,1)</f>
        <v>0</v>
      </c>
      <c r="AH329" s="386">
        <f aca="true" t="shared" si="134" ref="AH329:AH390">IF(AA329=AE329,0,1)</f>
        <v>0</v>
      </c>
      <c r="AJ329" s="99"/>
      <c r="AK329" s="100"/>
      <c r="AL329" s="100"/>
      <c r="AM329" s="100"/>
      <c r="AN329" s="100"/>
      <c r="AO329" s="100"/>
      <c r="AP329" s="100"/>
      <c r="AQ329" s="243"/>
      <c r="BA329" s="101"/>
      <c r="BD329" s="423">
        <f t="shared" si="119"/>
        <v>9</v>
      </c>
      <c r="BE329" s="423">
        <f t="shared" si="120"/>
        <v>13</v>
      </c>
      <c r="BF329" s="423">
        <f t="shared" si="121"/>
        <v>22</v>
      </c>
    </row>
    <row r="330" spans="1:58" s="97" customFormat="1" ht="15" customHeight="1">
      <c r="A330" s="96"/>
      <c r="B330" s="1200" t="s">
        <v>262</v>
      </c>
      <c r="C330" s="117">
        <v>1</v>
      </c>
      <c r="D330" s="118">
        <v>378</v>
      </c>
      <c r="E330" s="119">
        <v>377</v>
      </c>
      <c r="F330" s="120">
        <v>755</v>
      </c>
      <c r="G330" s="118"/>
      <c r="H330" s="119"/>
      <c r="I330" s="121">
        <f aca="true" t="shared" si="135" ref="I330:I391">SUM(G330:H330)</f>
        <v>0</v>
      </c>
      <c r="J330" s="118">
        <v>2</v>
      </c>
      <c r="K330" s="119">
        <v>2</v>
      </c>
      <c r="L330" s="121">
        <f aca="true" t="shared" si="136" ref="L330:L391">SUM(J330:K330)</f>
        <v>4</v>
      </c>
      <c r="M330" s="118"/>
      <c r="N330" s="119"/>
      <c r="O330" s="121">
        <f aca="true" t="shared" si="137" ref="O330:O391">SUM(M330:N330)</f>
        <v>0</v>
      </c>
      <c r="P330" s="118">
        <v>3</v>
      </c>
      <c r="Q330" s="119">
        <v>7</v>
      </c>
      <c r="R330" s="121">
        <f aca="true" t="shared" si="138" ref="R330:R391">SUM(P330:Q330)</f>
        <v>10</v>
      </c>
      <c r="S330" s="118"/>
      <c r="T330" s="119"/>
      <c r="U330" s="121">
        <f aca="true" t="shared" si="139" ref="U330:U391">SUM(S330:T330)</f>
        <v>0</v>
      </c>
      <c r="V330" s="72"/>
      <c r="W330" s="73"/>
      <c r="X330" s="121">
        <f aca="true" t="shared" si="140" ref="X330:X391">SUM(V330:W330)</f>
        <v>0</v>
      </c>
      <c r="Y330" s="118">
        <f t="shared" si="115"/>
        <v>377</v>
      </c>
      <c r="Z330" s="119">
        <f t="shared" si="116"/>
        <v>372</v>
      </c>
      <c r="AA330" s="120">
        <f t="shared" si="117"/>
        <v>749</v>
      </c>
      <c r="AB330" s="273">
        <f aca="true" t="shared" si="141" ref="AB330:AB336">AA330-F330</f>
        <v>-6</v>
      </c>
      <c r="AC330" s="398">
        <v>377</v>
      </c>
      <c r="AD330" s="398">
        <v>372</v>
      </c>
      <c r="AE330" s="399">
        <v>749</v>
      </c>
      <c r="AF330" s="369">
        <f aca="true" t="shared" si="142" ref="AF330:AF391">IF(Y330=AC330,0,1)</f>
        <v>0</v>
      </c>
      <c r="AG330" s="370">
        <f t="shared" si="133"/>
        <v>0</v>
      </c>
      <c r="AH330" s="370">
        <f t="shared" si="134"/>
        <v>0</v>
      </c>
      <c r="AJ330" s="99"/>
      <c r="AK330" s="100"/>
      <c r="AL330" s="100"/>
      <c r="AM330" s="100"/>
      <c r="AN330" s="100"/>
      <c r="AO330" s="100"/>
      <c r="AP330" s="100"/>
      <c r="AQ330" s="243"/>
      <c r="BA330" s="101"/>
      <c r="BD330" s="423">
        <f t="shared" si="119"/>
        <v>-1</v>
      </c>
      <c r="BE330" s="423">
        <f t="shared" si="120"/>
        <v>-5</v>
      </c>
      <c r="BF330" s="423">
        <f t="shared" si="121"/>
        <v>-6</v>
      </c>
    </row>
    <row r="331" spans="1:58" s="97" customFormat="1" ht="15" customHeight="1">
      <c r="A331" s="96"/>
      <c r="B331" s="1201"/>
      <c r="C331" s="128">
        <v>2</v>
      </c>
      <c r="D331" s="129">
        <v>192</v>
      </c>
      <c r="E331" s="130">
        <v>190</v>
      </c>
      <c r="F331" s="131">
        <v>382</v>
      </c>
      <c r="G331" s="129"/>
      <c r="H331" s="130"/>
      <c r="I331" s="132">
        <f t="shared" si="135"/>
        <v>0</v>
      </c>
      <c r="J331" s="129">
        <v>3</v>
      </c>
      <c r="K331" s="130">
        <v>4</v>
      </c>
      <c r="L331" s="132">
        <f t="shared" si="136"/>
        <v>7</v>
      </c>
      <c r="M331" s="129"/>
      <c r="N331" s="130"/>
      <c r="O331" s="132">
        <f t="shared" si="137"/>
        <v>0</v>
      </c>
      <c r="P331" s="129">
        <v>2</v>
      </c>
      <c r="Q331" s="130">
        <v>1</v>
      </c>
      <c r="R331" s="132">
        <f t="shared" si="138"/>
        <v>3</v>
      </c>
      <c r="S331" s="129"/>
      <c r="T331" s="130"/>
      <c r="U331" s="132">
        <f t="shared" si="139"/>
        <v>0</v>
      </c>
      <c r="V331" s="74"/>
      <c r="W331" s="75"/>
      <c r="X331" s="132">
        <f t="shared" si="140"/>
        <v>0</v>
      </c>
      <c r="Y331" s="129">
        <f t="shared" si="115"/>
        <v>193</v>
      </c>
      <c r="Z331" s="130">
        <f t="shared" si="116"/>
        <v>193</v>
      </c>
      <c r="AA331" s="131">
        <f t="shared" si="117"/>
        <v>386</v>
      </c>
      <c r="AB331" s="274">
        <f t="shared" si="141"/>
        <v>4</v>
      </c>
      <c r="AC331" s="400">
        <v>193</v>
      </c>
      <c r="AD331" s="400">
        <v>193</v>
      </c>
      <c r="AE331" s="401">
        <v>386</v>
      </c>
      <c r="AF331" s="371">
        <f t="shared" si="142"/>
        <v>0</v>
      </c>
      <c r="AG331" s="372">
        <f t="shared" si="133"/>
        <v>0</v>
      </c>
      <c r="AH331" s="372">
        <f t="shared" si="134"/>
        <v>0</v>
      </c>
      <c r="AJ331" s="99"/>
      <c r="AK331" s="100"/>
      <c r="AL331" s="100"/>
      <c r="AM331" s="100"/>
      <c r="AN331" s="100"/>
      <c r="AO331" s="100"/>
      <c r="AP331" s="100"/>
      <c r="AQ331" s="243"/>
      <c r="BA331" s="101"/>
      <c r="BD331" s="423">
        <f t="shared" si="119"/>
        <v>1</v>
      </c>
      <c r="BE331" s="423">
        <f t="shared" si="120"/>
        <v>3</v>
      </c>
      <c r="BF331" s="423">
        <f t="shared" si="121"/>
        <v>4</v>
      </c>
    </row>
    <row r="332" spans="1:58" s="97" customFormat="1" ht="15" customHeight="1">
      <c r="A332" s="96"/>
      <c r="B332" s="1201"/>
      <c r="C332" s="128">
        <v>3</v>
      </c>
      <c r="D332" s="129">
        <v>333</v>
      </c>
      <c r="E332" s="130">
        <v>343</v>
      </c>
      <c r="F332" s="131">
        <v>676</v>
      </c>
      <c r="G332" s="129"/>
      <c r="H332" s="130"/>
      <c r="I332" s="132">
        <f t="shared" si="135"/>
        <v>0</v>
      </c>
      <c r="J332" s="129">
        <v>5</v>
      </c>
      <c r="K332" s="130">
        <v>4</v>
      </c>
      <c r="L332" s="132">
        <f t="shared" si="136"/>
        <v>9</v>
      </c>
      <c r="M332" s="129"/>
      <c r="N332" s="130"/>
      <c r="O332" s="132">
        <f t="shared" si="137"/>
        <v>0</v>
      </c>
      <c r="P332" s="129">
        <v>4</v>
      </c>
      <c r="Q332" s="130">
        <v>3</v>
      </c>
      <c r="R332" s="132">
        <f t="shared" si="138"/>
        <v>7</v>
      </c>
      <c r="S332" s="129"/>
      <c r="T332" s="130"/>
      <c r="U332" s="132">
        <f t="shared" si="139"/>
        <v>0</v>
      </c>
      <c r="V332" s="74"/>
      <c r="W332" s="75"/>
      <c r="X332" s="132">
        <f t="shared" si="140"/>
        <v>0</v>
      </c>
      <c r="Y332" s="129">
        <f t="shared" si="115"/>
        <v>334</v>
      </c>
      <c r="Z332" s="130">
        <f t="shared" si="116"/>
        <v>344</v>
      </c>
      <c r="AA332" s="131">
        <f t="shared" si="117"/>
        <v>678</v>
      </c>
      <c r="AB332" s="274">
        <f t="shared" si="141"/>
        <v>2</v>
      </c>
      <c r="AC332" s="400">
        <v>334</v>
      </c>
      <c r="AD332" s="400">
        <v>344</v>
      </c>
      <c r="AE332" s="401">
        <v>678</v>
      </c>
      <c r="AF332" s="371">
        <f t="shared" si="142"/>
        <v>0</v>
      </c>
      <c r="AG332" s="372">
        <f t="shared" si="133"/>
        <v>0</v>
      </c>
      <c r="AH332" s="372">
        <f t="shared" si="134"/>
        <v>0</v>
      </c>
      <c r="AJ332" s="99"/>
      <c r="AK332" s="100"/>
      <c r="AL332" s="100"/>
      <c r="AM332" s="100"/>
      <c r="AN332" s="100"/>
      <c r="AO332" s="100"/>
      <c r="AP332" s="100"/>
      <c r="AQ332" s="243"/>
      <c r="BA332" s="101"/>
      <c r="BD332" s="423">
        <f t="shared" si="119"/>
        <v>1</v>
      </c>
      <c r="BE332" s="423">
        <f t="shared" si="120"/>
        <v>1</v>
      </c>
      <c r="BF332" s="423">
        <f t="shared" si="121"/>
        <v>2</v>
      </c>
    </row>
    <row r="333" spans="1:58" s="97" customFormat="1" ht="15" customHeight="1">
      <c r="A333" s="96"/>
      <c r="B333" s="1201"/>
      <c r="C333" s="128">
        <v>4</v>
      </c>
      <c r="D333" s="129">
        <v>163</v>
      </c>
      <c r="E333" s="130">
        <v>198</v>
      </c>
      <c r="F333" s="131">
        <v>361</v>
      </c>
      <c r="G333" s="129"/>
      <c r="H333" s="130"/>
      <c r="I333" s="132">
        <f t="shared" si="135"/>
        <v>0</v>
      </c>
      <c r="J333" s="129">
        <v>4</v>
      </c>
      <c r="K333" s="130">
        <v>7</v>
      </c>
      <c r="L333" s="132">
        <f t="shared" si="136"/>
        <v>11</v>
      </c>
      <c r="M333" s="129"/>
      <c r="N333" s="130"/>
      <c r="O333" s="132">
        <f t="shared" si="137"/>
        <v>0</v>
      </c>
      <c r="P333" s="129">
        <v>7</v>
      </c>
      <c r="Q333" s="130">
        <v>5</v>
      </c>
      <c r="R333" s="132">
        <f t="shared" si="138"/>
        <v>12</v>
      </c>
      <c r="S333" s="129"/>
      <c r="T333" s="130"/>
      <c r="U333" s="132">
        <f t="shared" si="139"/>
        <v>0</v>
      </c>
      <c r="V333" s="74"/>
      <c r="W333" s="75"/>
      <c r="X333" s="132">
        <f t="shared" si="140"/>
        <v>0</v>
      </c>
      <c r="Y333" s="129">
        <f t="shared" si="115"/>
        <v>160</v>
      </c>
      <c r="Z333" s="130">
        <f t="shared" si="116"/>
        <v>200</v>
      </c>
      <c r="AA333" s="131">
        <f t="shared" si="117"/>
        <v>360</v>
      </c>
      <c r="AB333" s="274">
        <f t="shared" si="141"/>
        <v>-1</v>
      </c>
      <c r="AC333" s="400">
        <v>160</v>
      </c>
      <c r="AD333" s="400">
        <v>200</v>
      </c>
      <c r="AE333" s="401">
        <v>360</v>
      </c>
      <c r="AF333" s="371">
        <f t="shared" si="142"/>
        <v>0</v>
      </c>
      <c r="AG333" s="372">
        <f t="shared" si="133"/>
        <v>0</v>
      </c>
      <c r="AH333" s="372">
        <f t="shared" si="134"/>
        <v>0</v>
      </c>
      <c r="AJ333" s="99"/>
      <c r="AK333" s="100"/>
      <c r="AL333" s="100"/>
      <c r="AM333" s="100"/>
      <c r="AN333" s="100"/>
      <c r="AO333" s="100"/>
      <c r="AP333" s="100"/>
      <c r="AQ333" s="243"/>
      <c r="BA333" s="101"/>
      <c r="BD333" s="423">
        <f t="shared" si="119"/>
        <v>-3</v>
      </c>
      <c r="BE333" s="423">
        <f t="shared" si="120"/>
        <v>2</v>
      </c>
      <c r="BF333" s="423">
        <f t="shared" si="121"/>
        <v>-1</v>
      </c>
    </row>
    <row r="334" spans="1:58" s="97" customFormat="1" ht="15" customHeight="1">
      <c r="A334" s="96"/>
      <c r="B334" s="1201"/>
      <c r="C334" s="128">
        <v>5</v>
      </c>
      <c r="D334" s="129">
        <v>280</v>
      </c>
      <c r="E334" s="130">
        <v>311</v>
      </c>
      <c r="F334" s="131">
        <v>591</v>
      </c>
      <c r="G334" s="129"/>
      <c r="H334" s="130"/>
      <c r="I334" s="132">
        <f t="shared" si="135"/>
        <v>0</v>
      </c>
      <c r="J334" s="129">
        <v>4</v>
      </c>
      <c r="K334" s="130">
        <v>3</v>
      </c>
      <c r="L334" s="132">
        <f t="shared" si="136"/>
        <v>7</v>
      </c>
      <c r="M334" s="129"/>
      <c r="N334" s="130"/>
      <c r="O334" s="132">
        <f t="shared" si="137"/>
        <v>0</v>
      </c>
      <c r="P334" s="129">
        <v>1</v>
      </c>
      <c r="Q334" s="130">
        <v>2</v>
      </c>
      <c r="R334" s="132">
        <f t="shared" si="138"/>
        <v>3</v>
      </c>
      <c r="S334" s="129"/>
      <c r="T334" s="130"/>
      <c r="U334" s="132">
        <f t="shared" si="139"/>
        <v>0</v>
      </c>
      <c r="V334" s="74"/>
      <c r="W334" s="75"/>
      <c r="X334" s="132">
        <f t="shared" si="140"/>
        <v>0</v>
      </c>
      <c r="Y334" s="129">
        <f t="shared" si="115"/>
        <v>283</v>
      </c>
      <c r="Z334" s="130">
        <f t="shared" si="116"/>
        <v>312</v>
      </c>
      <c r="AA334" s="131">
        <f t="shared" si="117"/>
        <v>595</v>
      </c>
      <c r="AB334" s="274">
        <f t="shared" si="141"/>
        <v>4</v>
      </c>
      <c r="AC334" s="400">
        <v>283</v>
      </c>
      <c r="AD334" s="400">
        <v>312</v>
      </c>
      <c r="AE334" s="401">
        <v>595</v>
      </c>
      <c r="AF334" s="371">
        <f t="shared" si="142"/>
        <v>0</v>
      </c>
      <c r="AG334" s="372">
        <f t="shared" si="133"/>
        <v>0</v>
      </c>
      <c r="AH334" s="372">
        <f t="shared" si="134"/>
        <v>0</v>
      </c>
      <c r="AJ334" s="99"/>
      <c r="AK334" s="100"/>
      <c r="AL334" s="100"/>
      <c r="AM334" s="100"/>
      <c r="AN334" s="100"/>
      <c r="AO334" s="100"/>
      <c r="AP334" s="100"/>
      <c r="AQ334" s="243"/>
      <c r="BA334" s="101"/>
      <c r="BD334" s="423">
        <f t="shared" si="119"/>
        <v>3</v>
      </c>
      <c r="BE334" s="423">
        <f t="shared" si="120"/>
        <v>1</v>
      </c>
      <c r="BF334" s="423">
        <f t="shared" si="121"/>
        <v>4</v>
      </c>
    </row>
    <row r="335" spans="1:58" s="97" customFormat="1" ht="15" customHeight="1">
      <c r="A335" s="96"/>
      <c r="B335" s="1201"/>
      <c r="C335" s="128">
        <v>6</v>
      </c>
      <c r="D335" s="129">
        <v>481</v>
      </c>
      <c r="E335" s="130">
        <v>500</v>
      </c>
      <c r="F335" s="131">
        <v>981</v>
      </c>
      <c r="G335" s="129"/>
      <c r="H335" s="130"/>
      <c r="I335" s="132">
        <f t="shared" si="135"/>
        <v>0</v>
      </c>
      <c r="J335" s="129">
        <v>6</v>
      </c>
      <c r="K335" s="130">
        <v>4</v>
      </c>
      <c r="L335" s="132">
        <f t="shared" si="136"/>
        <v>10</v>
      </c>
      <c r="M335" s="129"/>
      <c r="N335" s="130"/>
      <c r="O335" s="132">
        <f t="shared" si="137"/>
        <v>0</v>
      </c>
      <c r="P335" s="129">
        <v>6</v>
      </c>
      <c r="Q335" s="130">
        <v>4</v>
      </c>
      <c r="R335" s="132">
        <f t="shared" si="138"/>
        <v>10</v>
      </c>
      <c r="S335" s="129"/>
      <c r="T335" s="130"/>
      <c r="U335" s="132">
        <f t="shared" si="139"/>
        <v>0</v>
      </c>
      <c r="V335" s="74"/>
      <c r="W335" s="75"/>
      <c r="X335" s="132">
        <f t="shared" si="140"/>
        <v>0</v>
      </c>
      <c r="Y335" s="129">
        <f t="shared" si="115"/>
        <v>481</v>
      </c>
      <c r="Z335" s="130">
        <f t="shared" si="116"/>
        <v>500</v>
      </c>
      <c r="AA335" s="131">
        <f t="shared" si="117"/>
        <v>981</v>
      </c>
      <c r="AB335" s="274">
        <f t="shared" si="141"/>
        <v>0</v>
      </c>
      <c r="AC335" s="400">
        <v>481</v>
      </c>
      <c r="AD335" s="400">
        <v>500</v>
      </c>
      <c r="AE335" s="401">
        <v>981</v>
      </c>
      <c r="AF335" s="371">
        <f t="shared" si="142"/>
        <v>0</v>
      </c>
      <c r="AG335" s="372">
        <f t="shared" si="133"/>
        <v>0</v>
      </c>
      <c r="AH335" s="372">
        <f t="shared" si="134"/>
        <v>0</v>
      </c>
      <c r="AJ335" s="99"/>
      <c r="AK335" s="100"/>
      <c r="AL335" s="100"/>
      <c r="AM335" s="100"/>
      <c r="AN335" s="100"/>
      <c r="AO335" s="100"/>
      <c r="AP335" s="100"/>
      <c r="AQ335" s="243"/>
      <c r="BA335" s="101"/>
      <c r="BD335" s="423">
        <f t="shared" si="119"/>
        <v>0</v>
      </c>
      <c r="BE335" s="423">
        <f t="shared" si="120"/>
        <v>0</v>
      </c>
      <c r="BF335" s="423">
        <f t="shared" si="121"/>
        <v>0</v>
      </c>
    </row>
    <row r="336" spans="1:58" s="97" customFormat="1" ht="15" customHeight="1">
      <c r="A336" s="96"/>
      <c r="B336" s="1201"/>
      <c r="C336" s="128">
        <v>7</v>
      </c>
      <c r="D336" s="129">
        <v>371</v>
      </c>
      <c r="E336" s="130">
        <v>395</v>
      </c>
      <c r="F336" s="131">
        <v>766</v>
      </c>
      <c r="G336" s="129"/>
      <c r="H336" s="130"/>
      <c r="I336" s="132">
        <f t="shared" si="135"/>
        <v>0</v>
      </c>
      <c r="J336" s="129">
        <v>4</v>
      </c>
      <c r="K336" s="130">
        <v>2</v>
      </c>
      <c r="L336" s="132">
        <f t="shared" si="136"/>
        <v>6</v>
      </c>
      <c r="M336" s="129"/>
      <c r="N336" s="130"/>
      <c r="O336" s="132">
        <f t="shared" si="137"/>
        <v>0</v>
      </c>
      <c r="P336" s="129">
        <v>6</v>
      </c>
      <c r="Q336" s="130">
        <v>7</v>
      </c>
      <c r="R336" s="132">
        <f t="shared" si="138"/>
        <v>13</v>
      </c>
      <c r="S336" s="129"/>
      <c r="T336" s="130"/>
      <c r="U336" s="132">
        <f t="shared" si="139"/>
        <v>0</v>
      </c>
      <c r="V336" s="74"/>
      <c r="W336" s="75"/>
      <c r="X336" s="132">
        <f t="shared" si="140"/>
        <v>0</v>
      </c>
      <c r="Y336" s="129">
        <f t="shared" si="115"/>
        <v>369</v>
      </c>
      <c r="Z336" s="130">
        <f t="shared" si="116"/>
        <v>390</v>
      </c>
      <c r="AA336" s="131">
        <f t="shared" si="117"/>
        <v>759</v>
      </c>
      <c r="AB336" s="274">
        <f t="shared" si="141"/>
        <v>-7</v>
      </c>
      <c r="AC336" s="400">
        <v>369</v>
      </c>
      <c r="AD336" s="400">
        <v>390</v>
      </c>
      <c r="AE336" s="401">
        <v>759</v>
      </c>
      <c r="AF336" s="371">
        <f t="shared" si="142"/>
        <v>0</v>
      </c>
      <c r="AG336" s="372">
        <f t="shared" si="133"/>
        <v>0</v>
      </c>
      <c r="AH336" s="372">
        <f t="shared" si="134"/>
        <v>0</v>
      </c>
      <c r="AJ336" s="99"/>
      <c r="AK336" s="100"/>
      <c r="AL336" s="100"/>
      <c r="AM336" s="100"/>
      <c r="AN336" s="100"/>
      <c r="AO336" s="100"/>
      <c r="AP336" s="100"/>
      <c r="AQ336" s="243"/>
      <c r="BA336" s="101"/>
      <c r="BD336" s="423">
        <f t="shared" si="119"/>
        <v>-2</v>
      </c>
      <c r="BE336" s="423">
        <f t="shared" si="120"/>
        <v>-5</v>
      </c>
      <c r="BF336" s="423">
        <f t="shared" si="121"/>
        <v>-7</v>
      </c>
    </row>
    <row r="337" spans="1:58" s="97" customFormat="1" ht="15" customHeight="1">
      <c r="A337" s="96"/>
      <c r="B337" s="1202"/>
      <c r="C337" s="205" t="s">
        <v>244</v>
      </c>
      <c r="D337" s="206">
        <v>2198</v>
      </c>
      <c r="E337" s="207">
        <v>2314</v>
      </c>
      <c r="F337" s="208">
        <v>4512</v>
      </c>
      <c r="G337" s="206">
        <f aca="true" t="shared" si="143" ref="G337:W337">SUM(G330:G336)</f>
        <v>0</v>
      </c>
      <c r="H337" s="207">
        <f t="shared" si="143"/>
        <v>0</v>
      </c>
      <c r="I337" s="208">
        <f t="shared" si="135"/>
        <v>0</v>
      </c>
      <c r="J337" s="206">
        <f t="shared" si="143"/>
        <v>28</v>
      </c>
      <c r="K337" s="207">
        <f t="shared" si="143"/>
        <v>26</v>
      </c>
      <c r="L337" s="208">
        <f t="shared" si="136"/>
        <v>54</v>
      </c>
      <c r="M337" s="206">
        <f>SUM(M330:M336)</f>
        <v>0</v>
      </c>
      <c r="N337" s="207">
        <f>SUM(N330:N336)</f>
        <v>0</v>
      </c>
      <c r="O337" s="208">
        <f t="shared" si="137"/>
        <v>0</v>
      </c>
      <c r="P337" s="206">
        <f t="shared" si="143"/>
        <v>29</v>
      </c>
      <c r="Q337" s="207">
        <f t="shared" si="143"/>
        <v>29</v>
      </c>
      <c r="R337" s="208">
        <f t="shared" si="138"/>
        <v>58</v>
      </c>
      <c r="S337" s="206">
        <f t="shared" si="143"/>
        <v>0</v>
      </c>
      <c r="T337" s="207">
        <f t="shared" si="143"/>
        <v>0</v>
      </c>
      <c r="U337" s="208">
        <f t="shared" si="139"/>
        <v>0</v>
      </c>
      <c r="V337" s="68">
        <f t="shared" si="143"/>
        <v>0</v>
      </c>
      <c r="W337" s="69">
        <f t="shared" si="143"/>
        <v>0</v>
      </c>
      <c r="X337" s="208">
        <f t="shared" si="140"/>
        <v>0</v>
      </c>
      <c r="Y337" s="206">
        <f t="shared" si="115"/>
        <v>2197</v>
      </c>
      <c r="Z337" s="207">
        <f t="shared" si="116"/>
        <v>2311</v>
      </c>
      <c r="AA337" s="208">
        <f t="shared" si="117"/>
        <v>4508</v>
      </c>
      <c r="AB337" s="281">
        <f>SUM(AB330:AB336)</f>
        <v>-4</v>
      </c>
      <c r="AC337" s="417">
        <v>2197</v>
      </c>
      <c r="AD337" s="417">
        <v>2311</v>
      </c>
      <c r="AE337" s="418">
        <v>4508</v>
      </c>
      <c r="AF337" s="385">
        <f t="shared" si="142"/>
        <v>0</v>
      </c>
      <c r="AG337" s="386">
        <f t="shared" si="133"/>
        <v>0</v>
      </c>
      <c r="AH337" s="386">
        <f t="shared" si="134"/>
        <v>0</v>
      </c>
      <c r="AJ337" s="99"/>
      <c r="AK337" s="100"/>
      <c r="AL337" s="100"/>
      <c r="AM337" s="100"/>
      <c r="AN337" s="100"/>
      <c r="AO337" s="100"/>
      <c r="AP337" s="100"/>
      <c r="AQ337" s="243"/>
      <c r="BA337" s="101"/>
      <c r="BD337" s="423">
        <f t="shared" si="119"/>
        <v>-1</v>
      </c>
      <c r="BE337" s="423">
        <f t="shared" si="120"/>
        <v>-3</v>
      </c>
      <c r="BF337" s="423">
        <f t="shared" si="121"/>
        <v>-4</v>
      </c>
    </row>
    <row r="338" spans="1:58" s="97" customFormat="1" ht="15" customHeight="1">
      <c r="A338" s="96"/>
      <c r="B338" s="1200" t="s">
        <v>263</v>
      </c>
      <c r="C338" s="117">
        <v>1</v>
      </c>
      <c r="D338" s="118">
        <v>68</v>
      </c>
      <c r="E338" s="119">
        <v>75</v>
      </c>
      <c r="F338" s="120">
        <v>143</v>
      </c>
      <c r="G338" s="118"/>
      <c r="H338" s="119"/>
      <c r="I338" s="121">
        <f t="shared" si="135"/>
        <v>0</v>
      </c>
      <c r="J338" s="118">
        <v>2</v>
      </c>
      <c r="K338" s="119"/>
      <c r="L338" s="121">
        <f t="shared" si="136"/>
        <v>2</v>
      </c>
      <c r="M338" s="118"/>
      <c r="N338" s="119"/>
      <c r="O338" s="121">
        <f t="shared" si="137"/>
        <v>0</v>
      </c>
      <c r="P338" s="118"/>
      <c r="Q338" s="119">
        <v>1</v>
      </c>
      <c r="R338" s="121">
        <f t="shared" si="138"/>
        <v>1</v>
      </c>
      <c r="S338" s="118"/>
      <c r="T338" s="119"/>
      <c r="U338" s="121">
        <f t="shared" si="139"/>
        <v>0</v>
      </c>
      <c r="V338" s="72"/>
      <c r="W338" s="73"/>
      <c r="X338" s="121">
        <f t="shared" si="140"/>
        <v>0</v>
      </c>
      <c r="Y338" s="118">
        <f t="shared" si="115"/>
        <v>70</v>
      </c>
      <c r="Z338" s="119">
        <f t="shared" si="116"/>
        <v>74</v>
      </c>
      <c r="AA338" s="120">
        <f t="shared" si="117"/>
        <v>144</v>
      </c>
      <c r="AB338" s="273">
        <f>AA338-F338</f>
        <v>1</v>
      </c>
      <c r="AC338" s="398">
        <v>70</v>
      </c>
      <c r="AD338" s="398">
        <v>74</v>
      </c>
      <c r="AE338" s="399">
        <v>144</v>
      </c>
      <c r="AF338" s="369">
        <f t="shared" si="142"/>
        <v>0</v>
      </c>
      <c r="AG338" s="370">
        <f t="shared" si="133"/>
        <v>0</v>
      </c>
      <c r="AH338" s="370">
        <f t="shared" si="134"/>
        <v>0</v>
      </c>
      <c r="AJ338" s="99"/>
      <c r="AK338" s="100"/>
      <c r="AL338" s="100"/>
      <c r="AM338" s="100"/>
      <c r="AN338" s="100"/>
      <c r="AO338" s="100"/>
      <c r="AP338" s="100"/>
      <c r="AQ338" s="243"/>
      <c r="BA338" s="101"/>
      <c r="BD338" s="423">
        <f t="shared" si="119"/>
        <v>2</v>
      </c>
      <c r="BE338" s="423">
        <f t="shared" si="120"/>
        <v>-1</v>
      </c>
      <c r="BF338" s="423">
        <f t="shared" si="121"/>
        <v>1</v>
      </c>
    </row>
    <row r="339" spans="1:58" s="97" customFormat="1" ht="15" customHeight="1">
      <c r="A339" s="96"/>
      <c r="B339" s="1201"/>
      <c r="C339" s="128">
        <v>2</v>
      </c>
      <c r="D339" s="129">
        <v>117</v>
      </c>
      <c r="E339" s="130">
        <v>133</v>
      </c>
      <c r="F339" s="131">
        <v>250</v>
      </c>
      <c r="G339" s="129"/>
      <c r="H339" s="130"/>
      <c r="I339" s="132">
        <f t="shared" si="135"/>
        <v>0</v>
      </c>
      <c r="J339" s="129">
        <v>1</v>
      </c>
      <c r="K339" s="130"/>
      <c r="L339" s="132">
        <f t="shared" si="136"/>
        <v>1</v>
      </c>
      <c r="M339" s="129"/>
      <c r="N339" s="130"/>
      <c r="O339" s="132">
        <f t="shared" si="137"/>
        <v>0</v>
      </c>
      <c r="P339" s="129">
        <v>4</v>
      </c>
      <c r="Q339" s="130">
        <v>6</v>
      </c>
      <c r="R339" s="132">
        <f t="shared" si="138"/>
        <v>10</v>
      </c>
      <c r="S339" s="129"/>
      <c r="T339" s="130"/>
      <c r="U339" s="132">
        <f t="shared" si="139"/>
        <v>0</v>
      </c>
      <c r="V339" s="74"/>
      <c r="W339" s="75"/>
      <c r="X339" s="132">
        <f t="shared" si="140"/>
        <v>0</v>
      </c>
      <c r="Y339" s="129">
        <f t="shared" si="115"/>
        <v>114</v>
      </c>
      <c r="Z339" s="130">
        <f t="shared" si="116"/>
        <v>127</v>
      </c>
      <c r="AA339" s="131">
        <f t="shared" si="117"/>
        <v>241</v>
      </c>
      <c r="AB339" s="274">
        <f>AA339-F339</f>
        <v>-9</v>
      </c>
      <c r="AC339" s="400">
        <v>114</v>
      </c>
      <c r="AD339" s="400">
        <v>127</v>
      </c>
      <c r="AE339" s="401">
        <v>241</v>
      </c>
      <c r="AF339" s="371">
        <f t="shared" si="142"/>
        <v>0</v>
      </c>
      <c r="AG339" s="372">
        <f t="shared" si="133"/>
        <v>0</v>
      </c>
      <c r="AH339" s="372">
        <f t="shared" si="134"/>
        <v>0</v>
      </c>
      <c r="AJ339" s="99"/>
      <c r="AK339" s="100"/>
      <c r="AL339" s="100"/>
      <c r="AM339" s="100"/>
      <c r="AN339" s="100"/>
      <c r="AO339" s="100"/>
      <c r="AP339" s="100"/>
      <c r="AQ339" s="243"/>
      <c r="BA339" s="101"/>
      <c r="BD339" s="423">
        <f t="shared" si="119"/>
        <v>-3</v>
      </c>
      <c r="BE339" s="423">
        <f t="shared" si="120"/>
        <v>-6</v>
      </c>
      <c r="BF339" s="423">
        <f t="shared" si="121"/>
        <v>-9</v>
      </c>
    </row>
    <row r="340" spans="1:58" s="97" customFormat="1" ht="15" customHeight="1">
      <c r="A340" s="96"/>
      <c r="B340" s="1201"/>
      <c r="C340" s="128">
        <v>3</v>
      </c>
      <c r="D340" s="129">
        <v>61</v>
      </c>
      <c r="E340" s="130">
        <v>66</v>
      </c>
      <c r="F340" s="131">
        <v>127</v>
      </c>
      <c r="G340" s="129"/>
      <c r="H340" s="130"/>
      <c r="I340" s="132">
        <f t="shared" si="135"/>
        <v>0</v>
      </c>
      <c r="J340" s="129"/>
      <c r="K340" s="130">
        <v>1</v>
      </c>
      <c r="L340" s="132">
        <f t="shared" si="136"/>
        <v>1</v>
      </c>
      <c r="M340" s="129"/>
      <c r="N340" s="130"/>
      <c r="O340" s="132">
        <f t="shared" si="137"/>
        <v>0</v>
      </c>
      <c r="P340" s="129">
        <v>1</v>
      </c>
      <c r="Q340" s="130">
        <v>2</v>
      </c>
      <c r="R340" s="132">
        <f t="shared" si="138"/>
        <v>3</v>
      </c>
      <c r="S340" s="129"/>
      <c r="T340" s="130"/>
      <c r="U340" s="132">
        <f t="shared" si="139"/>
        <v>0</v>
      </c>
      <c r="V340" s="74"/>
      <c r="W340" s="75"/>
      <c r="X340" s="132">
        <f t="shared" si="140"/>
        <v>0</v>
      </c>
      <c r="Y340" s="129">
        <f t="shared" si="115"/>
        <v>60</v>
      </c>
      <c r="Z340" s="130">
        <f t="shared" si="116"/>
        <v>65</v>
      </c>
      <c r="AA340" s="131">
        <f t="shared" si="117"/>
        <v>125</v>
      </c>
      <c r="AB340" s="274">
        <f>AA340-F340</f>
        <v>-2</v>
      </c>
      <c r="AC340" s="400">
        <v>60</v>
      </c>
      <c r="AD340" s="400">
        <v>65</v>
      </c>
      <c r="AE340" s="401">
        <v>125</v>
      </c>
      <c r="AF340" s="371">
        <f t="shared" si="142"/>
        <v>0</v>
      </c>
      <c r="AG340" s="372">
        <f t="shared" si="133"/>
        <v>0</v>
      </c>
      <c r="AH340" s="372">
        <f t="shared" si="134"/>
        <v>0</v>
      </c>
      <c r="AJ340" s="99"/>
      <c r="AK340" s="100"/>
      <c r="AL340" s="100"/>
      <c r="AM340" s="100"/>
      <c r="AN340" s="100"/>
      <c r="AO340" s="100"/>
      <c r="AP340" s="100"/>
      <c r="AQ340" s="243"/>
      <c r="BA340" s="101"/>
      <c r="BD340" s="423">
        <f t="shared" si="119"/>
        <v>-1</v>
      </c>
      <c r="BE340" s="423">
        <f t="shared" si="120"/>
        <v>-1</v>
      </c>
      <c r="BF340" s="423">
        <f t="shared" si="121"/>
        <v>-2</v>
      </c>
    </row>
    <row r="341" spans="1:58" s="97" customFormat="1" ht="15" customHeight="1">
      <c r="A341" s="96"/>
      <c r="B341" s="1202"/>
      <c r="C341" s="205" t="s">
        <v>244</v>
      </c>
      <c r="D341" s="206">
        <v>246</v>
      </c>
      <c r="E341" s="207">
        <v>274</v>
      </c>
      <c r="F341" s="208">
        <v>520</v>
      </c>
      <c r="G341" s="206">
        <f aca="true" t="shared" si="144" ref="G341:W341">SUM(G338:G340)</f>
        <v>0</v>
      </c>
      <c r="H341" s="207">
        <f t="shared" si="144"/>
        <v>0</v>
      </c>
      <c r="I341" s="208">
        <f t="shared" si="135"/>
        <v>0</v>
      </c>
      <c r="J341" s="206">
        <f t="shared" si="144"/>
        <v>3</v>
      </c>
      <c r="K341" s="207">
        <f t="shared" si="144"/>
        <v>1</v>
      </c>
      <c r="L341" s="208">
        <f t="shared" si="136"/>
        <v>4</v>
      </c>
      <c r="M341" s="206">
        <f>SUM(M338:M340)</f>
        <v>0</v>
      </c>
      <c r="N341" s="207">
        <f>SUM(N338:N340)</f>
        <v>0</v>
      </c>
      <c r="O341" s="208">
        <f t="shared" si="137"/>
        <v>0</v>
      </c>
      <c r="P341" s="206">
        <f t="shared" si="144"/>
        <v>5</v>
      </c>
      <c r="Q341" s="207">
        <f t="shared" si="144"/>
        <v>9</v>
      </c>
      <c r="R341" s="208">
        <f t="shared" si="138"/>
        <v>14</v>
      </c>
      <c r="S341" s="206">
        <f t="shared" si="144"/>
        <v>0</v>
      </c>
      <c r="T341" s="207">
        <f t="shared" si="144"/>
        <v>0</v>
      </c>
      <c r="U341" s="208">
        <f t="shared" si="139"/>
        <v>0</v>
      </c>
      <c r="V341" s="68">
        <f t="shared" si="144"/>
        <v>0</v>
      </c>
      <c r="W341" s="69">
        <f t="shared" si="144"/>
        <v>0</v>
      </c>
      <c r="X341" s="208">
        <f t="shared" si="140"/>
        <v>0</v>
      </c>
      <c r="Y341" s="206">
        <f t="shared" si="115"/>
        <v>244</v>
      </c>
      <c r="Z341" s="207">
        <f t="shared" si="116"/>
        <v>266</v>
      </c>
      <c r="AA341" s="208">
        <f t="shared" si="117"/>
        <v>510</v>
      </c>
      <c r="AB341" s="281">
        <f>SUM(AB338:AB340)</f>
        <v>-10</v>
      </c>
      <c r="AC341" s="417">
        <f>SUM(AC338:AC340)</f>
        <v>244</v>
      </c>
      <c r="AD341" s="417">
        <f>SUM(AD338:AD340)</f>
        <v>266</v>
      </c>
      <c r="AE341" s="417">
        <f>SUM(AE338:AE340)</f>
        <v>510</v>
      </c>
      <c r="AF341" s="385">
        <f t="shared" si="142"/>
        <v>0</v>
      </c>
      <c r="AG341" s="386">
        <f t="shared" si="133"/>
        <v>0</v>
      </c>
      <c r="AH341" s="386">
        <f t="shared" si="134"/>
        <v>0</v>
      </c>
      <c r="AJ341" s="99"/>
      <c r="AK341" s="100"/>
      <c r="AL341" s="100"/>
      <c r="AM341" s="100"/>
      <c r="AN341" s="100"/>
      <c r="AO341" s="100"/>
      <c r="AP341" s="100"/>
      <c r="AQ341" s="243"/>
      <c r="BA341" s="101"/>
      <c r="BD341" s="428">
        <f t="shared" si="119"/>
        <v>-2</v>
      </c>
      <c r="BE341" s="428">
        <f t="shared" si="120"/>
        <v>-8</v>
      </c>
      <c r="BF341" s="423">
        <f t="shared" si="121"/>
        <v>-10</v>
      </c>
    </row>
    <row r="342" spans="1:58" s="97" customFormat="1" ht="15" customHeight="1">
      <c r="A342" s="96"/>
      <c r="B342" s="1200" t="s">
        <v>264</v>
      </c>
      <c r="C342" s="117">
        <v>1</v>
      </c>
      <c r="D342" s="118">
        <v>1035</v>
      </c>
      <c r="E342" s="119">
        <v>1090</v>
      </c>
      <c r="F342" s="120">
        <v>2125</v>
      </c>
      <c r="G342" s="118"/>
      <c r="H342" s="119"/>
      <c r="I342" s="121">
        <f t="shared" si="135"/>
        <v>0</v>
      </c>
      <c r="J342" s="118">
        <v>10</v>
      </c>
      <c r="K342" s="119">
        <v>11</v>
      </c>
      <c r="L342" s="121">
        <f t="shared" si="136"/>
        <v>21</v>
      </c>
      <c r="M342" s="118"/>
      <c r="N342" s="119"/>
      <c r="O342" s="121">
        <f t="shared" si="137"/>
        <v>0</v>
      </c>
      <c r="P342" s="118">
        <v>13</v>
      </c>
      <c r="Q342" s="119">
        <v>15</v>
      </c>
      <c r="R342" s="121">
        <f t="shared" si="138"/>
        <v>28</v>
      </c>
      <c r="S342" s="118"/>
      <c r="T342" s="119"/>
      <c r="U342" s="121">
        <f t="shared" si="139"/>
        <v>0</v>
      </c>
      <c r="V342" s="72"/>
      <c r="W342" s="73"/>
      <c r="X342" s="121">
        <f t="shared" si="140"/>
        <v>0</v>
      </c>
      <c r="Y342" s="118">
        <f t="shared" si="115"/>
        <v>1032</v>
      </c>
      <c r="Z342" s="119">
        <f t="shared" si="116"/>
        <v>1086</v>
      </c>
      <c r="AA342" s="120">
        <f t="shared" si="117"/>
        <v>2118</v>
      </c>
      <c r="AB342" s="273">
        <f>AA342-F342</f>
        <v>-7</v>
      </c>
      <c r="AC342" s="398">
        <v>1032</v>
      </c>
      <c r="AD342" s="398">
        <v>1086</v>
      </c>
      <c r="AE342" s="399">
        <v>2118</v>
      </c>
      <c r="AF342" s="369">
        <f t="shared" si="142"/>
        <v>0</v>
      </c>
      <c r="AG342" s="370">
        <f t="shared" si="133"/>
        <v>0</v>
      </c>
      <c r="AH342" s="370">
        <f t="shared" si="134"/>
        <v>0</v>
      </c>
      <c r="AJ342" s="99"/>
      <c r="AK342" s="100"/>
      <c r="AL342" s="100"/>
      <c r="AM342" s="100"/>
      <c r="AN342" s="100"/>
      <c r="AO342" s="100"/>
      <c r="AP342" s="100"/>
      <c r="AQ342" s="243"/>
      <c r="BA342" s="101"/>
      <c r="BD342" s="423">
        <f t="shared" si="119"/>
        <v>-3</v>
      </c>
      <c r="BE342" s="423">
        <f t="shared" si="120"/>
        <v>-4</v>
      </c>
      <c r="BF342" s="423">
        <f t="shared" si="121"/>
        <v>-7</v>
      </c>
    </row>
    <row r="343" spans="1:58" s="97" customFormat="1" ht="15" customHeight="1">
      <c r="A343" s="96"/>
      <c r="B343" s="1201"/>
      <c r="C343" s="128">
        <v>2</v>
      </c>
      <c r="D343" s="129">
        <v>360</v>
      </c>
      <c r="E343" s="130">
        <v>389</v>
      </c>
      <c r="F343" s="131">
        <v>749</v>
      </c>
      <c r="G343" s="129"/>
      <c r="H343" s="130"/>
      <c r="I343" s="132">
        <f t="shared" si="135"/>
        <v>0</v>
      </c>
      <c r="J343" s="129">
        <v>4</v>
      </c>
      <c r="K343" s="130">
        <v>4</v>
      </c>
      <c r="L343" s="132">
        <f t="shared" si="136"/>
        <v>8</v>
      </c>
      <c r="M343" s="129"/>
      <c r="N343" s="130"/>
      <c r="O343" s="132">
        <f t="shared" si="137"/>
        <v>0</v>
      </c>
      <c r="P343" s="129">
        <v>5</v>
      </c>
      <c r="Q343" s="130">
        <v>3</v>
      </c>
      <c r="R343" s="132">
        <f t="shared" si="138"/>
        <v>8</v>
      </c>
      <c r="S343" s="129"/>
      <c r="T343" s="130"/>
      <c r="U343" s="132">
        <f t="shared" si="139"/>
        <v>0</v>
      </c>
      <c r="V343" s="74"/>
      <c r="W343" s="75"/>
      <c r="X343" s="132">
        <f t="shared" si="140"/>
        <v>0</v>
      </c>
      <c r="Y343" s="129">
        <f aca="true" t="shared" si="145" ref="Y343:Y404">D343+G343+J343+M343-P343+S343+V343</f>
        <v>359</v>
      </c>
      <c r="Z343" s="130">
        <f aca="true" t="shared" si="146" ref="Z343:Z404">E343+H343+K343+N343-Q343+T343+W343</f>
        <v>390</v>
      </c>
      <c r="AA343" s="131">
        <f aca="true" t="shared" si="147" ref="AA343:AA404">Y343+Z343</f>
        <v>749</v>
      </c>
      <c r="AB343" s="274">
        <f>AA343-F343</f>
        <v>0</v>
      </c>
      <c r="AC343" s="400">
        <v>359</v>
      </c>
      <c r="AD343" s="400">
        <v>390</v>
      </c>
      <c r="AE343" s="401">
        <v>749</v>
      </c>
      <c r="AF343" s="371">
        <f t="shared" si="142"/>
        <v>0</v>
      </c>
      <c r="AG343" s="372">
        <f t="shared" si="133"/>
        <v>0</v>
      </c>
      <c r="AH343" s="372">
        <f t="shared" si="134"/>
        <v>0</v>
      </c>
      <c r="AJ343" s="99"/>
      <c r="AK343" s="100"/>
      <c r="AL343" s="100"/>
      <c r="AM343" s="100"/>
      <c r="AN343" s="100"/>
      <c r="AO343" s="100"/>
      <c r="AP343" s="100"/>
      <c r="AQ343" s="243"/>
      <c r="BA343" s="101"/>
      <c r="BD343" s="423">
        <f t="shared" si="119"/>
        <v>-1</v>
      </c>
      <c r="BE343" s="423">
        <f t="shared" si="120"/>
        <v>1</v>
      </c>
      <c r="BF343" s="423">
        <f t="shared" si="121"/>
        <v>0</v>
      </c>
    </row>
    <row r="344" spans="1:58" s="97" customFormat="1" ht="15" customHeight="1">
      <c r="A344" s="96"/>
      <c r="B344" s="1202"/>
      <c r="C344" s="205" t="s">
        <v>244</v>
      </c>
      <c r="D344" s="206">
        <v>1395</v>
      </c>
      <c r="E344" s="207">
        <v>1479</v>
      </c>
      <c r="F344" s="208">
        <v>2874</v>
      </c>
      <c r="G344" s="206">
        <f aca="true" t="shared" si="148" ref="G344:W344">SUM(G342:G343)</f>
        <v>0</v>
      </c>
      <c r="H344" s="207">
        <f t="shared" si="148"/>
        <v>0</v>
      </c>
      <c r="I344" s="208">
        <f t="shared" si="135"/>
        <v>0</v>
      </c>
      <c r="J344" s="206">
        <f t="shared" si="148"/>
        <v>14</v>
      </c>
      <c r="K344" s="207">
        <f t="shared" si="148"/>
        <v>15</v>
      </c>
      <c r="L344" s="208">
        <f t="shared" si="136"/>
        <v>29</v>
      </c>
      <c r="M344" s="206">
        <f>SUM(M342:M343)</f>
        <v>0</v>
      </c>
      <c r="N344" s="207">
        <f>SUM(N342:N343)</f>
        <v>0</v>
      </c>
      <c r="O344" s="208">
        <f t="shared" si="137"/>
        <v>0</v>
      </c>
      <c r="P344" s="206">
        <f t="shared" si="148"/>
        <v>18</v>
      </c>
      <c r="Q344" s="207">
        <f t="shared" si="148"/>
        <v>18</v>
      </c>
      <c r="R344" s="208">
        <f t="shared" si="138"/>
        <v>36</v>
      </c>
      <c r="S344" s="206">
        <f t="shared" si="148"/>
        <v>0</v>
      </c>
      <c r="T344" s="207">
        <f t="shared" si="148"/>
        <v>0</v>
      </c>
      <c r="U344" s="208">
        <f t="shared" si="139"/>
        <v>0</v>
      </c>
      <c r="V344" s="68">
        <f t="shared" si="148"/>
        <v>0</v>
      </c>
      <c r="W344" s="69">
        <f t="shared" si="148"/>
        <v>0</v>
      </c>
      <c r="X344" s="208">
        <f t="shared" si="140"/>
        <v>0</v>
      </c>
      <c r="Y344" s="206">
        <f t="shared" si="145"/>
        <v>1391</v>
      </c>
      <c r="Z344" s="207">
        <f t="shared" si="146"/>
        <v>1476</v>
      </c>
      <c r="AA344" s="208">
        <f t="shared" si="147"/>
        <v>2867</v>
      </c>
      <c r="AB344" s="281">
        <f>SUM(AB342:AB343)</f>
        <v>-7</v>
      </c>
      <c r="AC344" s="417">
        <v>1391</v>
      </c>
      <c r="AD344" s="417">
        <v>1476</v>
      </c>
      <c r="AE344" s="418">
        <v>2867</v>
      </c>
      <c r="AF344" s="385">
        <f t="shared" si="142"/>
        <v>0</v>
      </c>
      <c r="AG344" s="386">
        <f t="shared" si="133"/>
        <v>0</v>
      </c>
      <c r="AH344" s="386">
        <f t="shared" si="134"/>
        <v>0</v>
      </c>
      <c r="AJ344" s="99"/>
      <c r="AK344" s="100"/>
      <c r="AL344" s="100"/>
      <c r="AM344" s="100"/>
      <c r="AN344" s="100"/>
      <c r="AO344" s="100"/>
      <c r="AP344" s="100"/>
      <c r="AQ344" s="243"/>
      <c r="BA344" s="101"/>
      <c r="BD344" s="423">
        <f t="shared" si="119"/>
        <v>-4</v>
      </c>
      <c r="BE344" s="423">
        <f t="shared" si="120"/>
        <v>-3</v>
      </c>
      <c r="BF344" s="423">
        <f t="shared" si="121"/>
        <v>-7</v>
      </c>
    </row>
    <row r="345" spans="1:58" s="97" customFormat="1" ht="15" customHeight="1">
      <c r="A345" s="96"/>
      <c r="B345" s="1249" t="s">
        <v>316</v>
      </c>
      <c r="C345" s="1250"/>
      <c r="D345" s="209">
        <v>28318</v>
      </c>
      <c r="E345" s="209">
        <v>30637</v>
      </c>
      <c r="F345" s="209">
        <v>58955</v>
      </c>
      <c r="G345" s="209">
        <f aca="true" t="shared" si="149" ref="G345:W345">SUM(G344,G341,G337,G329,G324,G315,G308,G297)</f>
        <v>0</v>
      </c>
      <c r="H345" s="210">
        <f t="shared" si="149"/>
        <v>0</v>
      </c>
      <c r="I345" s="211">
        <f t="shared" si="135"/>
        <v>0</v>
      </c>
      <c r="J345" s="209">
        <f t="shared" si="149"/>
        <v>456</v>
      </c>
      <c r="K345" s="210">
        <f t="shared" si="149"/>
        <v>421</v>
      </c>
      <c r="L345" s="211">
        <f t="shared" si="136"/>
        <v>877</v>
      </c>
      <c r="M345" s="209">
        <f>SUM(M344,M341,M337,M329,M324,M315,M308,M297)</f>
        <v>0</v>
      </c>
      <c r="N345" s="210">
        <f>SUM(N344,N341,N337,N329,N324,N315,N308,N297)</f>
        <v>0</v>
      </c>
      <c r="O345" s="211">
        <f t="shared" si="137"/>
        <v>0</v>
      </c>
      <c r="P345" s="209">
        <f t="shared" si="149"/>
        <v>433</v>
      </c>
      <c r="Q345" s="210">
        <f t="shared" si="149"/>
        <v>347</v>
      </c>
      <c r="R345" s="211">
        <f t="shared" si="138"/>
        <v>780</v>
      </c>
      <c r="S345" s="209">
        <f t="shared" si="149"/>
        <v>12</v>
      </c>
      <c r="T345" s="210">
        <f t="shared" si="149"/>
        <v>10</v>
      </c>
      <c r="U345" s="211">
        <f t="shared" si="139"/>
        <v>22</v>
      </c>
      <c r="V345" s="70">
        <f t="shared" si="149"/>
        <v>3</v>
      </c>
      <c r="W345" s="71">
        <f t="shared" si="149"/>
        <v>-2</v>
      </c>
      <c r="X345" s="211">
        <f t="shared" si="140"/>
        <v>1</v>
      </c>
      <c r="Y345" s="209">
        <f t="shared" si="145"/>
        <v>28356</v>
      </c>
      <c r="Z345" s="210">
        <f t="shared" si="146"/>
        <v>30719</v>
      </c>
      <c r="AA345" s="211">
        <f t="shared" si="147"/>
        <v>59075</v>
      </c>
      <c r="AB345" s="282">
        <f>SUM(AB297,AB308,AB315,AB324,AB329,AB337,AB341,AB344)</f>
        <v>120</v>
      </c>
      <c r="AC345" s="209">
        <f>SUM(AC344,AC341,AC337,AC329,AC324,AC315,AC308,AC297)</f>
        <v>28356</v>
      </c>
      <c r="AD345" s="209">
        <f>SUM(AD344,AD341,AD337,AD329,AD324,AD315,AD308,AD297)</f>
        <v>30719</v>
      </c>
      <c r="AE345" s="209">
        <f>SUM(AE344,AE341,AE337,AE329,AE324,AE315,AE308,AE297)</f>
        <v>59075</v>
      </c>
      <c r="AF345" s="387">
        <f t="shared" si="142"/>
        <v>0</v>
      </c>
      <c r="AG345" s="388">
        <f t="shared" si="133"/>
        <v>0</v>
      </c>
      <c r="AH345" s="388">
        <f t="shared" si="134"/>
        <v>0</v>
      </c>
      <c r="AJ345" s="99"/>
      <c r="AK345" s="100"/>
      <c r="AL345" s="100"/>
      <c r="AM345" s="100"/>
      <c r="AN345" s="100"/>
      <c r="AO345" s="100"/>
      <c r="AP345" s="100"/>
      <c r="AQ345" s="243"/>
      <c r="BA345" s="101"/>
      <c r="BD345" s="423">
        <f t="shared" si="119"/>
        <v>38</v>
      </c>
      <c r="BE345" s="423">
        <f t="shared" si="120"/>
        <v>82</v>
      </c>
      <c r="BF345" s="423">
        <f t="shared" si="121"/>
        <v>120</v>
      </c>
    </row>
    <row r="346" spans="1:58" s="97" customFormat="1" ht="15" customHeight="1">
      <c r="A346" s="96"/>
      <c r="B346" s="1200" t="s">
        <v>266</v>
      </c>
      <c r="C346" s="117">
        <v>1</v>
      </c>
      <c r="D346" s="118">
        <v>157</v>
      </c>
      <c r="E346" s="119">
        <v>167</v>
      </c>
      <c r="F346" s="120">
        <v>324</v>
      </c>
      <c r="G346" s="118"/>
      <c r="H346" s="119"/>
      <c r="I346" s="121">
        <f t="shared" si="135"/>
        <v>0</v>
      </c>
      <c r="J346" s="118">
        <v>5</v>
      </c>
      <c r="K346" s="119">
        <v>5</v>
      </c>
      <c r="L346" s="121">
        <f t="shared" si="136"/>
        <v>10</v>
      </c>
      <c r="M346" s="118"/>
      <c r="N346" s="119"/>
      <c r="O346" s="121">
        <f t="shared" si="137"/>
        <v>0</v>
      </c>
      <c r="P346" s="118">
        <v>3</v>
      </c>
      <c r="Q346" s="119">
        <v>3</v>
      </c>
      <c r="R346" s="121">
        <f t="shared" si="138"/>
        <v>6</v>
      </c>
      <c r="S346" s="118">
        <v>0</v>
      </c>
      <c r="T346" s="119">
        <v>0</v>
      </c>
      <c r="U346" s="121">
        <f t="shared" si="139"/>
        <v>0</v>
      </c>
      <c r="V346" s="72"/>
      <c r="W346" s="73"/>
      <c r="X346" s="121">
        <f t="shared" si="140"/>
        <v>0</v>
      </c>
      <c r="Y346" s="118">
        <f t="shared" si="145"/>
        <v>159</v>
      </c>
      <c r="Z346" s="119">
        <f t="shared" si="146"/>
        <v>169</v>
      </c>
      <c r="AA346" s="120">
        <f t="shared" si="147"/>
        <v>328</v>
      </c>
      <c r="AB346" s="273">
        <f>AA346-F346</f>
        <v>4</v>
      </c>
      <c r="AC346" s="398">
        <v>159</v>
      </c>
      <c r="AD346" s="398">
        <v>169</v>
      </c>
      <c r="AE346" s="399">
        <v>328</v>
      </c>
      <c r="AF346" s="369">
        <f t="shared" si="142"/>
        <v>0</v>
      </c>
      <c r="AG346" s="370">
        <f t="shared" si="133"/>
        <v>0</v>
      </c>
      <c r="AH346" s="370">
        <f t="shared" si="134"/>
        <v>0</v>
      </c>
      <c r="AJ346" s="99"/>
      <c r="AK346" s="100"/>
      <c r="AL346" s="100"/>
      <c r="AM346" s="100"/>
      <c r="AN346" s="100"/>
      <c r="AO346" s="100"/>
      <c r="AP346" s="100"/>
      <c r="AQ346" s="243"/>
      <c r="BA346" s="101"/>
      <c r="BD346" s="423">
        <f t="shared" si="119"/>
        <v>2</v>
      </c>
      <c r="BE346" s="423">
        <f t="shared" si="120"/>
        <v>2</v>
      </c>
      <c r="BF346" s="423">
        <f t="shared" si="121"/>
        <v>4</v>
      </c>
    </row>
    <row r="347" spans="1:58" s="97" customFormat="1" ht="15" customHeight="1">
      <c r="A347" s="96"/>
      <c r="B347" s="1201"/>
      <c r="C347" s="128">
        <v>2</v>
      </c>
      <c r="D347" s="129">
        <v>137</v>
      </c>
      <c r="E347" s="130">
        <v>135</v>
      </c>
      <c r="F347" s="131">
        <v>272</v>
      </c>
      <c r="G347" s="129"/>
      <c r="H347" s="130"/>
      <c r="I347" s="132">
        <f t="shared" si="135"/>
        <v>0</v>
      </c>
      <c r="J347" s="129">
        <v>1</v>
      </c>
      <c r="K347" s="130">
        <v>3</v>
      </c>
      <c r="L347" s="132">
        <f t="shared" si="136"/>
        <v>4</v>
      </c>
      <c r="M347" s="129"/>
      <c r="N347" s="130"/>
      <c r="O347" s="132">
        <f t="shared" si="137"/>
        <v>0</v>
      </c>
      <c r="P347" s="129">
        <v>2</v>
      </c>
      <c r="Q347" s="130">
        <v>3</v>
      </c>
      <c r="R347" s="132">
        <f t="shared" si="138"/>
        <v>5</v>
      </c>
      <c r="S347" s="129">
        <v>0</v>
      </c>
      <c r="T347" s="130">
        <v>0</v>
      </c>
      <c r="U347" s="132">
        <f t="shared" si="139"/>
        <v>0</v>
      </c>
      <c r="V347" s="74"/>
      <c r="W347" s="75"/>
      <c r="X347" s="132">
        <f t="shared" si="140"/>
        <v>0</v>
      </c>
      <c r="Y347" s="129">
        <f t="shared" si="145"/>
        <v>136</v>
      </c>
      <c r="Z347" s="130">
        <f t="shared" si="146"/>
        <v>135</v>
      </c>
      <c r="AA347" s="131">
        <f t="shared" si="147"/>
        <v>271</v>
      </c>
      <c r="AB347" s="274">
        <f>AA347-F347</f>
        <v>-1</v>
      </c>
      <c r="AC347" s="400">
        <v>136</v>
      </c>
      <c r="AD347" s="400">
        <v>135</v>
      </c>
      <c r="AE347" s="401">
        <v>271</v>
      </c>
      <c r="AF347" s="371">
        <f t="shared" si="142"/>
        <v>0</v>
      </c>
      <c r="AG347" s="372">
        <f t="shared" si="133"/>
        <v>0</v>
      </c>
      <c r="AH347" s="372">
        <f t="shared" si="134"/>
        <v>0</v>
      </c>
      <c r="AJ347" s="99"/>
      <c r="AK347" s="100"/>
      <c r="AL347" s="100"/>
      <c r="AM347" s="100"/>
      <c r="AN347" s="100"/>
      <c r="AO347" s="100"/>
      <c r="AP347" s="100"/>
      <c r="AQ347" s="243"/>
      <c r="BA347" s="101"/>
      <c r="BD347" s="423">
        <f t="shared" si="119"/>
        <v>-1</v>
      </c>
      <c r="BE347" s="423">
        <f t="shared" si="120"/>
        <v>0</v>
      </c>
      <c r="BF347" s="423">
        <f t="shared" si="121"/>
        <v>-1</v>
      </c>
    </row>
    <row r="348" spans="1:58" s="97" customFormat="1" ht="15" customHeight="1">
      <c r="A348" s="96"/>
      <c r="B348" s="1201"/>
      <c r="C348" s="128">
        <v>3</v>
      </c>
      <c r="D348" s="129">
        <v>77</v>
      </c>
      <c r="E348" s="130">
        <v>68</v>
      </c>
      <c r="F348" s="131">
        <v>145</v>
      </c>
      <c r="G348" s="129"/>
      <c r="H348" s="130"/>
      <c r="I348" s="132">
        <f t="shared" si="135"/>
        <v>0</v>
      </c>
      <c r="J348" s="129">
        <v>2</v>
      </c>
      <c r="K348" s="130">
        <v>0</v>
      </c>
      <c r="L348" s="132">
        <f t="shared" si="136"/>
        <v>2</v>
      </c>
      <c r="M348" s="129"/>
      <c r="N348" s="130"/>
      <c r="O348" s="132">
        <f t="shared" si="137"/>
        <v>0</v>
      </c>
      <c r="P348" s="129">
        <v>4</v>
      </c>
      <c r="Q348" s="130">
        <v>2</v>
      </c>
      <c r="R348" s="132">
        <f t="shared" si="138"/>
        <v>6</v>
      </c>
      <c r="S348" s="129">
        <v>0</v>
      </c>
      <c r="T348" s="130">
        <v>0</v>
      </c>
      <c r="U348" s="132">
        <f t="shared" si="139"/>
        <v>0</v>
      </c>
      <c r="V348" s="74"/>
      <c r="W348" s="75"/>
      <c r="X348" s="132">
        <f t="shared" si="140"/>
        <v>0</v>
      </c>
      <c r="Y348" s="129">
        <f t="shared" si="145"/>
        <v>75</v>
      </c>
      <c r="Z348" s="130">
        <f t="shared" si="146"/>
        <v>66</v>
      </c>
      <c r="AA348" s="131">
        <f t="shared" si="147"/>
        <v>141</v>
      </c>
      <c r="AB348" s="274">
        <f>AA348-F348</f>
        <v>-4</v>
      </c>
      <c r="AC348" s="400">
        <v>75</v>
      </c>
      <c r="AD348" s="400">
        <v>66</v>
      </c>
      <c r="AE348" s="401">
        <v>141</v>
      </c>
      <c r="AF348" s="371">
        <f t="shared" si="142"/>
        <v>0</v>
      </c>
      <c r="AG348" s="372">
        <f t="shared" si="133"/>
        <v>0</v>
      </c>
      <c r="AH348" s="372">
        <f t="shared" si="134"/>
        <v>0</v>
      </c>
      <c r="AJ348" s="99"/>
      <c r="AK348" s="100"/>
      <c r="AL348" s="100"/>
      <c r="AM348" s="100"/>
      <c r="AN348" s="100"/>
      <c r="AO348" s="100"/>
      <c r="AP348" s="100"/>
      <c r="AQ348" s="243"/>
      <c r="BA348" s="101"/>
      <c r="BD348" s="423">
        <f t="shared" si="119"/>
        <v>-2</v>
      </c>
      <c r="BE348" s="423">
        <f t="shared" si="120"/>
        <v>-2</v>
      </c>
      <c r="BF348" s="423">
        <f t="shared" si="121"/>
        <v>-4</v>
      </c>
    </row>
    <row r="349" spans="1:58" s="97" customFormat="1" ht="15" customHeight="1">
      <c r="A349" s="96"/>
      <c r="B349" s="1201"/>
      <c r="C349" s="128">
        <v>4</v>
      </c>
      <c r="D349" s="129">
        <v>304</v>
      </c>
      <c r="E349" s="130">
        <v>296</v>
      </c>
      <c r="F349" s="131">
        <v>600</v>
      </c>
      <c r="G349" s="129"/>
      <c r="H349" s="130"/>
      <c r="I349" s="132">
        <f t="shared" si="135"/>
        <v>0</v>
      </c>
      <c r="J349" s="129">
        <v>10</v>
      </c>
      <c r="K349" s="130">
        <v>16</v>
      </c>
      <c r="L349" s="132">
        <f t="shared" si="136"/>
        <v>26</v>
      </c>
      <c r="M349" s="129"/>
      <c r="N349" s="130"/>
      <c r="O349" s="132">
        <f t="shared" si="137"/>
        <v>0</v>
      </c>
      <c r="P349" s="129">
        <v>10</v>
      </c>
      <c r="Q349" s="130">
        <v>12</v>
      </c>
      <c r="R349" s="132">
        <f t="shared" si="138"/>
        <v>22</v>
      </c>
      <c r="S349" s="129">
        <v>0</v>
      </c>
      <c r="T349" s="130">
        <v>0</v>
      </c>
      <c r="U349" s="132">
        <f t="shared" si="139"/>
        <v>0</v>
      </c>
      <c r="V349" s="74"/>
      <c r="W349" s="75"/>
      <c r="X349" s="132">
        <f t="shared" si="140"/>
        <v>0</v>
      </c>
      <c r="Y349" s="129">
        <f t="shared" si="145"/>
        <v>304</v>
      </c>
      <c r="Z349" s="130">
        <f t="shared" si="146"/>
        <v>300</v>
      </c>
      <c r="AA349" s="131">
        <f t="shared" si="147"/>
        <v>604</v>
      </c>
      <c r="AB349" s="274">
        <f>AA349-F349</f>
        <v>4</v>
      </c>
      <c r="AC349" s="400">
        <v>304</v>
      </c>
      <c r="AD349" s="400">
        <v>300</v>
      </c>
      <c r="AE349" s="401">
        <v>604</v>
      </c>
      <c r="AF349" s="371">
        <f t="shared" si="142"/>
        <v>0</v>
      </c>
      <c r="AG349" s="372">
        <f t="shared" si="133"/>
        <v>0</v>
      </c>
      <c r="AH349" s="372">
        <f t="shared" si="134"/>
        <v>0</v>
      </c>
      <c r="AJ349" s="99"/>
      <c r="AK349" s="100"/>
      <c r="AL349" s="100"/>
      <c r="AM349" s="100"/>
      <c r="AN349" s="100"/>
      <c r="AO349" s="100"/>
      <c r="AP349" s="100"/>
      <c r="AQ349" s="243"/>
      <c r="BA349" s="101"/>
      <c r="BD349" s="423">
        <f aca="true" t="shared" si="150" ref="BD349:BD410">Y349-D349</f>
        <v>0</v>
      </c>
      <c r="BE349" s="423">
        <f aca="true" t="shared" si="151" ref="BE349:BE410">Z349-E349</f>
        <v>4</v>
      </c>
      <c r="BF349" s="423">
        <f aca="true" t="shared" si="152" ref="BF349:BF410">AA349-F349</f>
        <v>4</v>
      </c>
    </row>
    <row r="350" spans="1:58" s="97" customFormat="1" ht="15" customHeight="1">
      <c r="A350" s="96"/>
      <c r="B350" s="1202"/>
      <c r="C350" s="198" t="s">
        <v>244</v>
      </c>
      <c r="D350" s="199">
        <v>675</v>
      </c>
      <c r="E350" s="200">
        <v>666</v>
      </c>
      <c r="F350" s="201">
        <v>1341</v>
      </c>
      <c r="G350" s="199">
        <f aca="true" t="shared" si="153" ref="G350:W350">SUM(G346:G349)</f>
        <v>0</v>
      </c>
      <c r="H350" s="200">
        <f t="shared" si="153"/>
        <v>0</v>
      </c>
      <c r="I350" s="201">
        <f t="shared" si="135"/>
        <v>0</v>
      </c>
      <c r="J350" s="199">
        <f t="shared" si="153"/>
        <v>18</v>
      </c>
      <c r="K350" s="200">
        <f t="shared" si="153"/>
        <v>24</v>
      </c>
      <c r="L350" s="201">
        <f t="shared" si="136"/>
        <v>42</v>
      </c>
      <c r="M350" s="199">
        <f>SUM(M346:M349)</f>
        <v>0</v>
      </c>
      <c r="N350" s="200">
        <f>SUM(N346:N349)</f>
        <v>0</v>
      </c>
      <c r="O350" s="201">
        <f t="shared" si="137"/>
        <v>0</v>
      </c>
      <c r="P350" s="199">
        <f t="shared" si="153"/>
        <v>19</v>
      </c>
      <c r="Q350" s="200">
        <f t="shared" si="153"/>
        <v>20</v>
      </c>
      <c r="R350" s="201">
        <f t="shared" si="138"/>
        <v>39</v>
      </c>
      <c r="S350" s="199">
        <f t="shared" si="153"/>
        <v>0</v>
      </c>
      <c r="T350" s="200">
        <f t="shared" si="153"/>
        <v>0</v>
      </c>
      <c r="U350" s="201">
        <f t="shared" si="139"/>
        <v>0</v>
      </c>
      <c r="V350" s="64">
        <f t="shared" si="153"/>
        <v>0</v>
      </c>
      <c r="W350" s="65">
        <f t="shared" si="153"/>
        <v>0</v>
      </c>
      <c r="X350" s="201">
        <f t="shared" si="140"/>
        <v>0</v>
      </c>
      <c r="Y350" s="199">
        <f t="shared" si="145"/>
        <v>674</v>
      </c>
      <c r="Z350" s="200">
        <f t="shared" si="146"/>
        <v>670</v>
      </c>
      <c r="AA350" s="201">
        <f t="shared" si="147"/>
        <v>1344</v>
      </c>
      <c r="AB350" s="279">
        <f>SUM(AB346:AB349)</f>
        <v>3</v>
      </c>
      <c r="AC350" s="419">
        <v>674</v>
      </c>
      <c r="AD350" s="419">
        <v>670</v>
      </c>
      <c r="AE350" s="419">
        <v>1344</v>
      </c>
      <c r="AF350" s="381">
        <f t="shared" si="142"/>
        <v>0</v>
      </c>
      <c r="AG350" s="382">
        <f t="shared" si="133"/>
        <v>0</v>
      </c>
      <c r="AH350" s="382">
        <f t="shared" si="134"/>
        <v>0</v>
      </c>
      <c r="AJ350" s="99"/>
      <c r="AK350" s="100"/>
      <c r="AL350" s="100"/>
      <c r="AM350" s="100"/>
      <c r="AN350" s="100"/>
      <c r="AO350" s="100"/>
      <c r="AP350" s="100"/>
      <c r="AQ350" s="243"/>
      <c r="BA350" s="101"/>
      <c r="BD350" s="423">
        <f t="shared" si="150"/>
        <v>-1</v>
      </c>
      <c r="BE350" s="423">
        <f t="shared" si="151"/>
        <v>4</v>
      </c>
      <c r="BF350" s="423">
        <f t="shared" si="152"/>
        <v>3</v>
      </c>
    </row>
    <row r="351" spans="1:58" s="97" customFormat="1" ht="15" customHeight="1">
      <c r="A351" s="96"/>
      <c r="B351" s="1200" t="s">
        <v>267</v>
      </c>
      <c r="C351" s="161">
        <v>1</v>
      </c>
      <c r="D351" s="162">
        <v>984</v>
      </c>
      <c r="E351" s="163">
        <v>1063</v>
      </c>
      <c r="F351" s="164">
        <v>2047</v>
      </c>
      <c r="G351" s="162"/>
      <c r="H351" s="163"/>
      <c r="I351" s="165">
        <f t="shared" si="135"/>
        <v>0</v>
      </c>
      <c r="J351" s="162">
        <v>11</v>
      </c>
      <c r="K351" s="163">
        <v>12</v>
      </c>
      <c r="L351" s="165">
        <f t="shared" si="136"/>
        <v>23</v>
      </c>
      <c r="M351" s="162"/>
      <c r="N351" s="163"/>
      <c r="O351" s="165">
        <f t="shared" si="137"/>
        <v>0</v>
      </c>
      <c r="P351" s="162">
        <v>9</v>
      </c>
      <c r="Q351" s="163">
        <v>11</v>
      </c>
      <c r="R351" s="165">
        <f t="shared" si="138"/>
        <v>20</v>
      </c>
      <c r="S351" s="162"/>
      <c r="T351" s="163"/>
      <c r="U351" s="165">
        <f t="shared" si="139"/>
        <v>0</v>
      </c>
      <c r="V351" s="234">
        <v>1</v>
      </c>
      <c r="W351" s="235">
        <v>2</v>
      </c>
      <c r="X351" s="165">
        <f t="shared" si="140"/>
        <v>3</v>
      </c>
      <c r="Y351" s="162">
        <f t="shared" si="145"/>
        <v>987</v>
      </c>
      <c r="Z351" s="163">
        <f t="shared" si="146"/>
        <v>1066</v>
      </c>
      <c r="AA351" s="164">
        <f t="shared" si="147"/>
        <v>2053</v>
      </c>
      <c r="AB351" s="276">
        <f>AA351-F351</f>
        <v>6</v>
      </c>
      <c r="AC351" s="404">
        <v>987</v>
      </c>
      <c r="AD351" s="404">
        <v>1066</v>
      </c>
      <c r="AE351" s="405">
        <v>2053</v>
      </c>
      <c r="AF351" s="375">
        <f t="shared" si="142"/>
        <v>0</v>
      </c>
      <c r="AG351" s="376">
        <f t="shared" si="133"/>
        <v>0</v>
      </c>
      <c r="AH351" s="376">
        <f t="shared" si="134"/>
        <v>0</v>
      </c>
      <c r="AJ351" s="99"/>
      <c r="AK351" s="100"/>
      <c r="AL351" s="100"/>
      <c r="AM351" s="100"/>
      <c r="AN351" s="100"/>
      <c r="AO351" s="100"/>
      <c r="AP351" s="100"/>
      <c r="AQ351" s="243"/>
      <c r="BA351" s="101"/>
      <c r="BD351" s="423">
        <f t="shared" si="150"/>
        <v>3</v>
      </c>
      <c r="BE351" s="423">
        <f t="shared" si="151"/>
        <v>3</v>
      </c>
      <c r="BF351" s="423">
        <f t="shared" si="152"/>
        <v>6</v>
      </c>
    </row>
    <row r="352" spans="1:58" s="97" customFormat="1" ht="15" customHeight="1">
      <c r="A352" s="96"/>
      <c r="B352" s="1201"/>
      <c r="C352" s="128">
        <v>2</v>
      </c>
      <c r="D352" s="129">
        <v>309</v>
      </c>
      <c r="E352" s="130">
        <v>334</v>
      </c>
      <c r="F352" s="131">
        <v>643</v>
      </c>
      <c r="G352" s="129"/>
      <c r="H352" s="130"/>
      <c r="I352" s="132">
        <f t="shared" si="135"/>
        <v>0</v>
      </c>
      <c r="J352" s="129">
        <v>3</v>
      </c>
      <c r="K352" s="130">
        <v>0</v>
      </c>
      <c r="L352" s="132">
        <f t="shared" si="136"/>
        <v>3</v>
      </c>
      <c r="M352" s="129"/>
      <c r="N352" s="130"/>
      <c r="O352" s="132">
        <f t="shared" si="137"/>
        <v>0</v>
      </c>
      <c r="P352" s="129">
        <v>2</v>
      </c>
      <c r="Q352" s="130">
        <v>3</v>
      </c>
      <c r="R352" s="132">
        <f t="shared" si="138"/>
        <v>5</v>
      </c>
      <c r="S352" s="129"/>
      <c r="T352" s="130"/>
      <c r="U352" s="132">
        <f t="shared" si="139"/>
        <v>0</v>
      </c>
      <c r="V352" s="74"/>
      <c r="W352" s="75"/>
      <c r="X352" s="132">
        <f t="shared" si="140"/>
        <v>0</v>
      </c>
      <c r="Y352" s="129">
        <f t="shared" si="145"/>
        <v>310</v>
      </c>
      <c r="Z352" s="130">
        <f t="shared" si="146"/>
        <v>331</v>
      </c>
      <c r="AA352" s="131">
        <f t="shared" si="147"/>
        <v>641</v>
      </c>
      <c r="AB352" s="274">
        <f>AA352-F352</f>
        <v>-2</v>
      </c>
      <c r="AC352" s="400">
        <v>310</v>
      </c>
      <c r="AD352" s="400">
        <v>331</v>
      </c>
      <c r="AE352" s="401">
        <v>641</v>
      </c>
      <c r="AF352" s="371">
        <f t="shared" si="142"/>
        <v>0</v>
      </c>
      <c r="AG352" s="372">
        <f t="shared" si="133"/>
        <v>0</v>
      </c>
      <c r="AH352" s="372">
        <f t="shared" si="134"/>
        <v>0</v>
      </c>
      <c r="AJ352" s="99"/>
      <c r="AK352" s="100"/>
      <c r="AL352" s="100"/>
      <c r="AM352" s="100"/>
      <c r="AN352" s="100"/>
      <c r="AO352" s="100"/>
      <c r="AP352" s="100"/>
      <c r="AQ352" s="243"/>
      <c r="BA352" s="101"/>
      <c r="BD352" s="423">
        <f t="shared" si="150"/>
        <v>1</v>
      </c>
      <c r="BE352" s="423">
        <f t="shared" si="151"/>
        <v>-3</v>
      </c>
      <c r="BF352" s="423">
        <f t="shared" si="152"/>
        <v>-2</v>
      </c>
    </row>
    <row r="353" spans="1:58" s="97" customFormat="1" ht="15" customHeight="1">
      <c r="A353" s="96"/>
      <c r="B353" s="1201"/>
      <c r="C353" s="128">
        <v>3</v>
      </c>
      <c r="D353" s="129">
        <v>256</v>
      </c>
      <c r="E353" s="130">
        <v>261</v>
      </c>
      <c r="F353" s="131">
        <v>517</v>
      </c>
      <c r="G353" s="129"/>
      <c r="H353" s="130"/>
      <c r="I353" s="132">
        <f t="shared" si="135"/>
        <v>0</v>
      </c>
      <c r="J353" s="129">
        <v>3</v>
      </c>
      <c r="K353" s="130">
        <v>2</v>
      </c>
      <c r="L353" s="132">
        <f t="shared" si="136"/>
        <v>5</v>
      </c>
      <c r="M353" s="129"/>
      <c r="N353" s="130"/>
      <c r="O353" s="132">
        <f t="shared" si="137"/>
        <v>0</v>
      </c>
      <c r="P353" s="129">
        <v>3</v>
      </c>
      <c r="Q353" s="130">
        <v>3</v>
      </c>
      <c r="R353" s="132">
        <f t="shared" si="138"/>
        <v>6</v>
      </c>
      <c r="S353" s="129"/>
      <c r="T353" s="130"/>
      <c r="U353" s="132">
        <f t="shared" si="139"/>
        <v>0</v>
      </c>
      <c r="V353" s="74"/>
      <c r="W353" s="75"/>
      <c r="X353" s="132">
        <f t="shared" si="140"/>
        <v>0</v>
      </c>
      <c r="Y353" s="129">
        <f t="shared" si="145"/>
        <v>256</v>
      </c>
      <c r="Z353" s="130">
        <f t="shared" si="146"/>
        <v>260</v>
      </c>
      <c r="AA353" s="131">
        <f t="shared" si="147"/>
        <v>516</v>
      </c>
      <c r="AB353" s="274">
        <f>AA353-F353</f>
        <v>-1</v>
      </c>
      <c r="AC353" s="400">
        <v>256</v>
      </c>
      <c r="AD353" s="400">
        <v>260</v>
      </c>
      <c r="AE353" s="401">
        <v>516</v>
      </c>
      <c r="AF353" s="371">
        <f t="shared" si="142"/>
        <v>0</v>
      </c>
      <c r="AG353" s="372">
        <f t="shared" si="133"/>
        <v>0</v>
      </c>
      <c r="AH353" s="372">
        <f t="shared" si="134"/>
        <v>0</v>
      </c>
      <c r="AJ353" s="99"/>
      <c r="AK353" s="100"/>
      <c r="AL353" s="100"/>
      <c r="AM353" s="100"/>
      <c r="AN353" s="100"/>
      <c r="AO353" s="100"/>
      <c r="AP353" s="100"/>
      <c r="AQ353" s="243"/>
      <c r="BA353" s="101"/>
      <c r="BD353" s="423">
        <f t="shared" si="150"/>
        <v>0</v>
      </c>
      <c r="BE353" s="423">
        <f t="shared" si="151"/>
        <v>-1</v>
      </c>
      <c r="BF353" s="423">
        <f t="shared" si="152"/>
        <v>-1</v>
      </c>
    </row>
    <row r="354" spans="1:58" s="97" customFormat="1" ht="15" customHeight="1">
      <c r="A354" s="96"/>
      <c r="B354" s="1201"/>
      <c r="C354" s="128">
        <v>4</v>
      </c>
      <c r="D354" s="129">
        <v>79</v>
      </c>
      <c r="E354" s="130">
        <v>81</v>
      </c>
      <c r="F354" s="131">
        <v>160</v>
      </c>
      <c r="G354" s="129"/>
      <c r="H354" s="130"/>
      <c r="I354" s="132">
        <f t="shared" si="135"/>
        <v>0</v>
      </c>
      <c r="J354" s="129">
        <v>0</v>
      </c>
      <c r="K354" s="130">
        <v>0</v>
      </c>
      <c r="L354" s="132">
        <f t="shared" si="136"/>
        <v>0</v>
      </c>
      <c r="M354" s="129"/>
      <c r="N354" s="130"/>
      <c r="O354" s="132">
        <f t="shared" si="137"/>
        <v>0</v>
      </c>
      <c r="P354" s="129">
        <v>1</v>
      </c>
      <c r="Q354" s="130">
        <v>1</v>
      </c>
      <c r="R354" s="132">
        <f t="shared" si="138"/>
        <v>2</v>
      </c>
      <c r="S354" s="129"/>
      <c r="T354" s="130"/>
      <c r="U354" s="132">
        <f t="shared" si="139"/>
        <v>0</v>
      </c>
      <c r="V354" s="74">
        <v>-1</v>
      </c>
      <c r="W354" s="75">
        <v>-2</v>
      </c>
      <c r="X354" s="132">
        <f t="shared" si="140"/>
        <v>-3</v>
      </c>
      <c r="Y354" s="129">
        <f t="shared" si="145"/>
        <v>77</v>
      </c>
      <c r="Z354" s="130">
        <f t="shared" si="146"/>
        <v>78</v>
      </c>
      <c r="AA354" s="131">
        <f t="shared" si="147"/>
        <v>155</v>
      </c>
      <c r="AB354" s="274">
        <f>AA354-F354</f>
        <v>-5</v>
      </c>
      <c r="AC354" s="400">
        <v>77</v>
      </c>
      <c r="AD354" s="400">
        <v>78</v>
      </c>
      <c r="AE354" s="401">
        <v>155</v>
      </c>
      <c r="AF354" s="371">
        <f t="shared" si="142"/>
        <v>0</v>
      </c>
      <c r="AG354" s="372">
        <f t="shared" si="133"/>
        <v>0</v>
      </c>
      <c r="AH354" s="372">
        <f t="shared" si="134"/>
        <v>0</v>
      </c>
      <c r="AJ354" s="99"/>
      <c r="AK354" s="100"/>
      <c r="AL354" s="100"/>
      <c r="AM354" s="100"/>
      <c r="AN354" s="100"/>
      <c r="AO354" s="100"/>
      <c r="AP354" s="100"/>
      <c r="AQ354" s="243"/>
      <c r="BA354" s="101"/>
      <c r="BD354" s="423">
        <f t="shared" si="150"/>
        <v>-2</v>
      </c>
      <c r="BE354" s="423">
        <f t="shared" si="151"/>
        <v>-3</v>
      </c>
      <c r="BF354" s="423">
        <f t="shared" si="152"/>
        <v>-5</v>
      </c>
    </row>
    <row r="355" spans="1:58" s="97" customFormat="1" ht="15" customHeight="1">
      <c r="A355" s="96"/>
      <c r="B355" s="1201"/>
      <c r="C355" s="128">
        <v>5</v>
      </c>
      <c r="D355" s="129">
        <v>15</v>
      </c>
      <c r="E355" s="130">
        <v>22</v>
      </c>
      <c r="F355" s="131">
        <v>37</v>
      </c>
      <c r="G355" s="129"/>
      <c r="H355" s="130"/>
      <c r="I355" s="132">
        <f t="shared" si="135"/>
        <v>0</v>
      </c>
      <c r="J355" s="129">
        <v>0</v>
      </c>
      <c r="K355" s="130">
        <v>0</v>
      </c>
      <c r="L355" s="132">
        <f t="shared" si="136"/>
        <v>0</v>
      </c>
      <c r="M355" s="129"/>
      <c r="N355" s="130"/>
      <c r="O355" s="132">
        <f t="shared" si="137"/>
        <v>0</v>
      </c>
      <c r="P355" s="129">
        <v>0</v>
      </c>
      <c r="Q355" s="130">
        <v>0</v>
      </c>
      <c r="R355" s="132">
        <f t="shared" si="138"/>
        <v>0</v>
      </c>
      <c r="S355" s="129"/>
      <c r="T355" s="130"/>
      <c r="U355" s="132">
        <f t="shared" si="139"/>
        <v>0</v>
      </c>
      <c r="V355" s="74"/>
      <c r="W355" s="75"/>
      <c r="X355" s="132">
        <f t="shared" si="140"/>
        <v>0</v>
      </c>
      <c r="Y355" s="129">
        <f t="shared" si="145"/>
        <v>15</v>
      </c>
      <c r="Z355" s="130">
        <f t="shared" si="146"/>
        <v>22</v>
      </c>
      <c r="AA355" s="131">
        <f t="shared" si="147"/>
        <v>37</v>
      </c>
      <c r="AB355" s="274">
        <f>AA355-F355</f>
        <v>0</v>
      </c>
      <c r="AC355" s="400">
        <v>15</v>
      </c>
      <c r="AD355" s="400">
        <v>22</v>
      </c>
      <c r="AE355" s="401">
        <v>37</v>
      </c>
      <c r="AF355" s="371">
        <f t="shared" si="142"/>
        <v>0</v>
      </c>
      <c r="AG355" s="372">
        <f t="shared" si="133"/>
        <v>0</v>
      </c>
      <c r="AH355" s="372">
        <f t="shared" si="134"/>
        <v>0</v>
      </c>
      <c r="AJ355" s="99"/>
      <c r="AK355" s="100"/>
      <c r="AL355" s="100"/>
      <c r="AM355" s="100"/>
      <c r="AN355" s="100"/>
      <c r="AO355" s="100"/>
      <c r="AP355" s="100"/>
      <c r="AQ355" s="243"/>
      <c r="BA355" s="101"/>
      <c r="BD355" s="423">
        <f t="shared" si="150"/>
        <v>0</v>
      </c>
      <c r="BE355" s="423">
        <f t="shared" si="151"/>
        <v>0</v>
      </c>
      <c r="BF355" s="423">
        <f t="shared" si="152"/>
        <v>0</v>
      </c>
    </row>
    <row r="356" spans="1:58" s="97" customFormat="1" ht="15" customHeight="1">
      <c r="A356" s="96"/>
      <c r="B356" s="1202"/>
      <c r="C356" s="198" t="s">
        <v>244</v>
      </c>
      <c r="D356" s="199">
        <v>1643</v>
      </c>
      <c r="E356" s="200">
        <v>1761</v>
      </c>
      <c r="F356" s="201">
        <v>3404</v>
      </c>
      <c r="G356" s="199">
        <f aca="true" t="shared" si="154" ref="G356:W356">SUM(G351:G355)</f>
        <v>0</v>
      </c>
      <c r="H356" s="200">
        <f t="shared" si="154"/>
        <v>0</v>
      </c>
      <c r="I356" s="201">
        <f t="shared" si="135"/>
        <v>0</v>
      </c>
      <c r="J356" s="199">
        <f t="shared" si="154"/>
        <v>17</v>
      </c>
      <c r="K356" s="200">
        <f t="shared" si="154"/>
        <v>14</v>
      </c>
      <c r="L356" s="201">
        <f t="shared" si="136"/>
        <v>31</v>
      </c>
      <c r="M356" s="199">
        <f>SUM(M351:M355)</f>
        <v>0</v>
      </c>
      <c r="N356" s="200">
        <f>SUM(N351:N355)</f>
        <v>0</v>
      </c>
      <c r="O356" s="201">
        <f t="shared" si="137"/>
        <v>0</v>
      </c>
      <c r="P356" s="199">
        <f t="shared" si="154"/>
        <v>15</v>
      </c>
      <c r="Q356" s="200">
        <f t="shared" si="154"/>
        <v>18</v>
      </c>
      <c r="R356" s="201">
        <f t="shared" si="138"/>
        <v>33</v>
      </c>
      <c r="S356" s="199">
        <f t="shared" si="154"/>
        <v>0</v>
      </c>
      <c r="T356" s="200">
        <f t="shared" si="154"/>
        <v>0</v>
      </c>
      <c r="U356" s="201">
        <f t="shared" si="139"/>
        <v>0</v>
      </c>
      <c r="V356" s="64">
        <f t="shared" si="154"/>
        <v>0</v>
      </c>
      <c r="W356" s="65">
        <f t="shared" si="154"/>
        <v>0</v>
      </c>
      <c r="X356" s="201">
        <f t="shared" si="140"/>
        <v>0</v>
      </c>
      <c r="Y356" s="199">
        <f t="shared" si="145"/>
        <v>1645</v>
      </c>
      <c r="Z356" s="200">
        <f t="shared" si="146"/>
        <v>1757</v>
      </c>
      <c r="AA356" s="201">
        <f t="shared" si="147"/>
        <v>3402</v>
      </c>
      <c r="AB356" s="279">
        <f>SUM(AB351:AB355)</f>
        <v>-2</v>
      </c>
      <c r="AC356" s="419">
        <v>1645</v>
      </c>
      <c r="AD356" s="419">
        <v>1757</v>
      </c>
      <c r="AE356" s="419">
        <v>3402</v>
      </c>
      <c r="AF356" s="381">
        <f t="shared" si="142"/>
        <v>0</v>
      </c>
      <c r="AG356" s="382">
        <f t="shared" si="133"/>
        <v>0</v>
      </c>
      <c r="AH356" s="382">
        <f t="shared" si="134"/>
        <v>0</v>
      </c>
      <c r="AJ356" s="99"/>
      <c r="AK356" s="100"/>
      <c r="AL356" s="100"/>
      <c r="AM356" s="100"/>
      <c r="AN356" s="100"/>
      <c r="AO356" s="100"/>
      <c r="AP356" s="100"/>
      <c r="AQ356" s="243"/>
      <c r="BA356" s="101"/>
      <c r="BD356" s="428">
        <f t="shared" si="150"/>
        <v>2</v>
      </c>
      <c r="BE356" s="428">
        <f t="shared" si="151"/>
        <v>-4</v>
      </c>
      <c r="BF356" s="423">
        <f t="shared" si="152"/>
        <v>-2</v>
      </c>
    </row>
    <row r="357" spans="1:58" s="97" customFormat="1" ht="15" customHeight="1">
      <c r="A357" s="96"/>
      <c r="B357" s="1200" t="s">
        <v>268</v>
      </c>
      <c r="C357" s="117">
        <v>1</v>
      </c>
      <c r="D357" s="118">
        <v>1242</v>
      </c>
      <c r="E357" s="119">
        <v>1362</v>
      </c>
      <c r="F357" s="120">
        <v>2604</v>
      </c>
      <c r="G357" s="118"/>
      <c r="H357" s="119"/>
      <c r="I357" s="121">
        <f t="shared" si="135"/>
        <v>0</v>
      </c>
      <c r="J357" s="118">
        <v>18</v>
      </c>
      <c r="K357" s="119">
        <v>16</v>
      </c>
      <c r="L357" s="121">
        <f t="shared" si="136"/>
        <v>34</v>
      </c>
      <c r="M357" s="118"/>
      <c r="N357" s="119"/>
      <c r="O357" s="121">
        <f t="shared" si="137"/>
        <v>0</v>
      </c>
      <c r="P357" s="118">
        <v>18</v>
      </c>
      <c r="Q357" s="119">
        <v>18</v>
      </c>
      <c r="R357" s="121">
        <f t="shared" si="138"/>
        <v>36</v>
      </c>
      <c r="S357" s="118"/>
      <c r="T357" s="119"/>
      <c r="U357" s="121">
        <f t="shared" si="139"/>
        <v>0</v>
      </c>
      <c r="V357" s="72">
        <v>1</v>
      </c>
      <c r="W357" s="73"/>
      <c r="X357" s="121">
        <f t="shared" si="140"/>
        <v>1</v>
      </c>
      <c r="Y357" s="118">
        <f t="shared" si="145"/>
        <v>1243</v>
      </c>
      <c r="Z357" s="119">
        <f t="shared" si="146"/>
        <v>1360</v>
      </c>
      <c r="AA357" s="120">
        <f t="shared" si="147"/>
        <v>2603</v>
      </c>
      <c r="AB357" s="273">
        <f aca="true" t="shared" si="155" ref="AB357:AB368">AA357-F357</f>
        <v>-1</v>
      </c>
      <c r="AC357" s="398">
        <v>1243</v>
      </c>
      <c r="AD357" s="398">
        <v>1360</v>
      </c>
      <c r="AE357" s="399">
        <v>2603</v>
      </c>
      <c r="AF357" s="369">
        <f t="shared" si="142"/>
        <v>0</v>
      </c>
      <c r="AG357" s="370">
        <f t="shared" si="133"/>
        <v>0</v>
      </c>
      <c r="AH357" s="370">
        <f t="shared" si="134"/>
        <v>0</v>
      </c>
      <c r="AJ357" s="99"/>
      <c r="AK357" s="100"/>
      <c r="AL357" s="100"/>
      <c r="AM357" s="100"/>
      <c r="AN357" s="100"/>
      <c r="AO357" s="100"/>
      <c r="AP357" s="100"/>
      <c r="AQ357" s="243"/>
      <c r="BA357" s="101"/>
      <c r="BD357" s="423">
        <f t="shared" si="150"/>
        <v>1</v>
      </c>
      <c r="BE357" s="423">
        <f t="shared" si="151"/>
        <v>-2</v>
      </c>
      <c r="BF357" s="423">
        <f t="shared" si="152"/>
        <v>-1</v>
      </c>
    </row>
    <row r="358" spans="1:58" s="97" customFormat="1" ht="15" customHeight="1">
      <c r="A358" s="96"/>
      <c r="B358" s="1201"/>
      <c r="C358" s="128">
        <v>2</v>
      </c>
      <c r="D358" s="129">
        <v>1263</v>
      </c>
      <c r="E358" s="130">
        <v>1267</v>
      </c>
      <c r="F358" s="131">
        <v>2530</v>
      </c>
      <c r="G358" s="129"/>
      <c r="H358" s="130"/>
      <c r="I358" s="132">
        <f t="shared" si="135"/>
        <v>0</v>
      </c>
      <c r="J358" s="129">
        <v>26</v>
      </c>
      <c r="K358" s="130">
        <v>23</v>
      </c>
      <c r="L358" s="132">
        <f t="shared" si="136"/>
        <v>49</v>
      </c>
      <c r="M358" s="129"/>
      <c r="N358" s="130"/>
      <c r="O358" s="132">
        <f t="shared" si="137"/>
        <v>0</v>
      </c>
      <c r="P358" s="129">
        <v>20</v>
      </c>
      <c r="Q358" s="130">
        <v>19</v>
      </c>
      <c r="R358" s="132">
        <f t="shared" si="138"/>
        <v>39</v>
      </c>
      <c r="S358" s="129"/>
      <c r="T358" s="130"/>
      <c r="U358" s="132">
        <f t="shared" si="139"/>
        <v>0</v>
      </c>
      <c r="V358" s="74"/>
      <c r="W358" s="75">
        <v>2</v>
      </c>
      <c r="X358" s="132">
        <f t="shared" si="140"/>
        <v>2</v>
      </c>
      <c r="Y358" s="129">
        <f t="shared" si="145"/>
        <v>1269</v>
      </c>
      <c r="Z358" s="130">
        <f t="shared" si="146"/>
        <v>1273</v>
      </c>
      <c r="AA358" s="131">
        <f t="shared" si="147"/>
        <v>2542</v>
      </c>
      <c r="AB358" s="274">
        <f t="shared" si="155"/>
        <v>12</v>
      </c>
      <c r="AC358" s="400">
        <v>1269</v>
      </c>
      <c r="AD358" s="400">
        <v>1273</v>
      </c>
      <c r="AE358" s="401">
        <v>2542</v>
      </c>
      <c r="AF358" s="371">
        <f t="shared" si="142"/>
        <v>0</v>
      </c>
      <c r="AG358" s="372">
        <f t="shared" si="133"/>
        <v>0</v>
      </c>
      <c r="AH358" s="372">
        <f t="shared" si="134"/>
        <v>0</v>
      </c>
      <c r="AJ358" s="99"/>
      <c r="AK358" s="100"/>
      <c r="AL358" s="100"/>
      <c r="AM358" s="100"/>
      <c r="AN358" s="100"/>
      <c r="AO358" s="100"/>
      <c r="AP358" s="100"/>
      <c r="AQ358" s="243"/>
      <c r="BA358" s="101"/>
      <c r="BD358" s="423">
        <f t="shared" si="150"/>
        <v>6</v>
      </c>
      <c r="BE358" s="423">
        <f t="shared" si="151"/>
        <v>6</v>
      </c>
      <c r="BF358" s="423">
        <f t="shared" si="152"/>
        <v>12</v>
      </c>
    </row>
    <row r="359" spans="1:58" s="97" customFormat="1" ht="15" customHeight="1">
      <c r="A359" s="96"/>
      <c r="B359" s="1201"/>
      <c r="C359" s="128">
        <v>3</v>
      </c>
      <c r="D359" s="129">
        <v>728</v>
      </c>
      <c r="E359" s="130">
        <v>742</v>
      </c>
      <c r="F359" s="131">
        <v>1470</v>
      </c>
      <c r="G359" s="129"/>
      <c r="H359" s="130"/>
      <c r="I359" s="132">
        <f t="shared" si="135"/>
        <v>0</v>
      </c>
      <c r="J359" s="129">
        <v>13</v>
      </c>
      <c r="K359" s="130">
        <v>10</v>
      </c>
      <c r="L359" s="132">
        <f t="shared" si="136"/>
        <v>23</v>
      </c>
      <c r="M359" s="129"/>
      <c r="N359" s="130"/>
      <c r="O359" s="132">
        <f t="shared" si="137"/>
        <v>0</v>
      </c>
      <c r="P359" s="129">
        <v>9</v>
      </c>
      <c r="Q359" s="130">
        <v>7</v>
      </c>
      <c r="R359" s="132">
        <f t="shared" si="138"/>
        <v>16</v>
      </c>
      <c r="S359" s="129"/>
      <c r="T359" s="130"/>
      <c r="U359" s="132">
        <f t="shared" si="139"/>
        <v>0</v>
      </c>
      <c r="V359" s="74"/>
      <c r="W359" s="75">
        <v>-2</v>
      </c>
      <c r="X359" s="132">
        <f t="shared" si="140"/>
        <v>-2</v>
      </c>
      <c r="Y359" s="129">
        <f t="shared" si="145"/>
        <v>732</v>
      </c>
      <c r="Z359" s="130">
        <f t="shared" si="146"/>
        <v>743</v>
      </c>
      <c r="AA359" s="131">
        <f t="shared" si="147"/>
        <v>1475</v>
      </c>
      <c r="AB359" s="274">
        <f t="shared" si="155"/>
        <v>5</v>
      </c>
      <c r="AC359" s="400">
        <v>732</v>
      </c>
      <c r="AD359" s="400">
        <v>743</v>
      </c>
      <c r="AE359" s="401">
        <v>1475</v>
      </c>
      <c r="AF359" s="371">
        <f t="shared" si="142"/>
        <v>0</v>
      </c>
      <c r="AG359" s="372">
        <f t="shared" si="133"/>
        <v>0</v>
      </c>
      <c r="AH359" s="372">
        <f t="shared" si="134"/>
        <v>0</v>
      </c>
      <c r="AJ359" s="99"/>
      <c r="AK359" s="100"/>
      <c r="AL359" s="100"/>
      <c r="AM359" s="100"/>
      <c r="AN359" s="100"/>
      <c r="AO359" s="100"/>
      <c r="AP359" s="100"/>
      <c r="AQ359" s="243"/>
      <c r="BA359" s="101"/>
      <c r="BD359" s="423">
        <f t="shared" si="150"/>
        <v>4</v>
      </c>
      <c r="BE359" s="423">
        <f t="shared" si="151"/>
        <v>1</v>
      </c>
      <c r="BF359" s="423">
        <f t="shared" si="152"/>
        <v>5</v>
      </c>
    </row>
    <row r="360" spans="1:58" s="97" customFormat="1" ht="15" customHeight="1">
      <c r="A360" s="96"/>
      <c r="B360" s="1201"/>
      <c r="C360" s="128">
        <v>4</v>
      </c>
      <c r="D360" s="129">
        <v>89</v>
      </c>
      <c r="E360" s="130">
        <v>83</v>
      </c>
      <c r="F360" s="131">
        <v>172</v>
      </c>
      <c r="G360" s="129"/>
      <c r="H360" s="130"/>
      <c r="I360" s="132">
        <f t="shared" si="135"/>
        <v>0</v>
      </c>
      <c r="J360" s="129"/>
      <c r="K360" s="130"/>
      <c r="L360" s="132">
        <f t="shared" si="136"/>
        <v>0</v>
      </c>
      <c r="M360" s="129"/>
      <c r="N360" s="130"/>
      <c r="O360" s="132">
        <f t="shared" si="137"/>
        <v>0</v>
      </c>
      <c r="P360" s="129">
        <v>2</v>
      </c>
      <c r="Q360" s="130">
        <v>1</v>
      </c>
      <c r="R360" s="132">
        <f t="shared" si="138"/>
        <v>3</v>
      </c>
      <c r="S360" s="129">
        <v>1</v>
      </c>
      <c r="T360" s="130">
        <v>1</v>
      </c>
      <c r="U360" s="132">
        <f t="shared" si="139"/>
        <v>2</v>
      </c>
      <c r="V360" s="74"/>
      <c r="W360" s="75"/>
      <c r="X360" s="132">
        <f t="shared" si="140"/>
        <v>0</v>
      </c>
      <c r="Y360" s="129">
        <f t="shared" si="145"/>
        <v>88</v>
      </c>
      <c r="Z360" s="130">
        <f t="shared" si="146"/>
        <v>83</v>
      </c>
      <c r="AA360" s="131">
        <f t="shared" si="147"/>
        <v>171</v>
      </c>
      <c r="AB360" s="274">
        <f t="shared" si="155"/>
        <v>-1</v>
      </c>
      <c r="AC360" s="400">
        <v>88</v>
      </c>
      <c r="AD360" s="400">
        <v>83</v>
      </c>
      <c r="AE360" s="401">
        <v>171</v>
      </c>
      <c r="AF360" s="371">
        <f t="shared" si="142"/>
        <v>0</v>
      </c>
      <c r="AG360" s="372">
        <f t="shared" si="133"/>
        <v>0</v>
      </c>
      <c r="AH360" s="372">
        <f t="shared" si="134"/>
        <v>0</v>
      </c>
      <c r="AJ360" s="99"/>
      <c r="AK360" s="100"/>
      <c r="AL360" s="100"/>
      <c r="AM360" s="100"/>
      <c r="AN360" s="100"/>
      <c r="AO360" s="100"/>
      <c r="AP360" s="100"/>
      <c r="AQ360" s="243"/>
      <c r="BA360" s="101"/>
      <c r="BD360" s="423">
        <f t="shared" si="150"/>
        <v>-1</v>
      </c>
      <c r="BE360" s="423">
        <f t="shared" si="151"/>
        <v>0</v>
      </c>
      <c r="BF360" s="423">
        <f t="shared" si="152"/>
        <v>-1</v>
      </c>
    </row>
    <row r="361" spans="1:58" s="97" customFormat="1" ht="15" customHeight="1">
      <c r="A361" s="96"/>
      <c r="B361" s="1201"/>
      <c r="C361" s="128">
        <v>5</v>
      </c>
      <c r="D361" s="129">
        <v>64</v>
      </c>
      <c r="E361" s="130">
        <v>73</v>
      </c>
      <c r="F361" s="131">
        <v>137</v>
      </c>
      <c r="G361" s="129"/>
      <c r="H361" s="130"/>
      <c r="I361" s="132">
        <f t="shared" si="135"/>
        <v>0</v>
      </c>
      <c r="J361" s="129">
        <v>1</v>
      </c>
      <c r="K361" s="130"/>
      <c r="L361" s="132">
        <f t="shared" si="136"/>
        <v>1</v>
      </c>
      <c r="M361" s="129"/>
      <c r="N361" s="130"/>
      <c r="O361" s="132">
        <f t="shared" si="137"/>
        <v>0</v>
      </c>
      <c r="P361" s="129"/>
      <c r="Q361" s="130"/>
      <c r="R361" s="132">
        <f t="shared" si="138"/>
        <v>0</v>
      </c>
      <c r="S361" s="129"/>
      <c r="T361" s="130"/>
      <c r="U361" s="132">
        <f t="shared" si="139"/>
        <v>0</v>
      </c>
      <c r="V361" s="74"/>
      <c r="W361" s="75"/>
      <c r="X361" s="132">
        <f t="shared" si="140"/>
        <v>0</v>
      </c>
      <c r="Y361" s="129">
        <f t="shared" si="145"/>
        <v>65</v>
      </c>
      <c r="Z361" s="130">
        <f t="shared" si="146"/>
        <v>73</v>
      </c>
      <c r="AA361" s="131">
        <f t="shared" si="147"/>
        <v>138</v>
      </c>
      <c r="AB361" s="274">
        <f t="shared" si="155"/>
        <v>1</v>
      </c>
      <c r="AC361" s="400">
        <v>65</v>
      </c>
      <c r="AD361" s="400">
        <v>73</v>
      </c>
      <c r="AE361" s="401">
        <v>138</v>
      </c>
      <c r="AF361" s="371">
        <f t="shared" si="142"/>
        <v>0</v>
      </c>
      <c r="AG361" s="372">
        <f t="shared" si="133"/>
        <v>0</v>
      </c>
      <c r="AH361" s="372">
        <f t="shared" si="134"/>
        <v>0</v>
      </c>
      <c r="AJ361" s="99"/>
      <c r="AK361" s="100"/>
      <c r="AL361" s="100"/>
      <c r="AM361" s="100"/>
      <c r="AN361" s="100"/>
      <c r="AO361" s="100"/>
      <c r="AP361" s="100"/>
      <c r="AQ361" s="243"/>
      <c r="BA361" s="101"/>
      <c r="BD361" s="423">
        <f t="shared" si="150"/>
        <v>1</v>
      </c>
      <c r="BE361" s="423">
        <f t="shared" si="151"/>
        <v>0</v>
      </c>
      <c r="BF361" s="423">
        <f t="shared" si="152"/>
        <v>1</v>
      </c>
    </row>
    <row r="362" spans="1:58" s="97" customFormat="1" ht="15" customHeight="1">
      <c r="A362" s="96"/>
      <c r="B362" s="1201"/>
      <c r="C362" s="128">
        <v>6</v>
      </c>
      <c r="D362" s="129">
        <v>20</v>
      </c>
      <c r="E362" s="130">
        <v>20</v>
      </c>
      <c r="F362" s="131">
        <v>40</v>
      </c>
      <c r="G362" s="129"/>
      <c r="H362" s="130"/>
      <c r="I362" s="132">
        <f t="shared" si="135"/>
        <v>0</v>
      </c>
      <c r="J362" s="129"/>
      <c r="K362" s="130"/>
      <c r="L362" s="132">
        <f t="shared" si="136"/>
        <v>0</v>
      </c>
      <c r="M362" s="129"/>
      <c r="N362" s="130"/>
      <c r="O362" s="132">
        <f t="shared" si="137"/>
        <v>0</v>
      </c>
      <c r="P362" s="129"/>
      <c r="Q362" s="130"/>
      <c r="R362" s="132">
        <f t="shared" si="138"/>
        <v>0</v>
      </c>
      <c r="S362" s="129"/>
      <c r="T362" s="130"/>
      <c r="U362" s="132">
        <f t="shared" si="139"/>
        <v>0</v>
      </c>
      <c r="V362" s="74"/>
      <c r="W362" s="75"/>
      <c r="X362" s="132">
        <f t="shared" si="140"/>
        <v>0</v>
      </c>
      <c r="Y362" s="129">
        <f t="shared" si="145"/>
        <v>20</v>
      </c>
      <c r="Z362" s="130">
        <f t="shared" si="146"/>
        <v>20</v>
      </c>
      <c r="AA362" s="131">
        <f t="shared" si="147"/>
        <v>40</v>
      </c>
      <c r="AB362" s="274">
        <f t="shared" si="155"/>
        <v>0</v>
      </c>
      <c r="AC362" s="400">
        <v>20</v>
      </c>
      <c r="AD362" s="400">
        <v>20</v>
      </c>
      <c r="AE362" s="401">
        <v>40</v>
      </c>
      <c r="AF362" s="371">
        <f t="shared" si="142"/>
        <v>0</v>
      </c>
      <c r="AG362" s="372">
        <f t="shared" si="133"/>
        <v>0</v>
      </c>
      <c r="AH362" s="372">
        <f t="shared" si="134"/>
        <v>0</v>
      </c>
      <c r="AJ362" s="99"/>
      <c r="AK362" s="100"/>
      <c r="AL362" s="100"/>
      <c r="AM362" s="100"/>
      <c r="AN362" s="100"/>
      <c r="AO362" s="100"/>
      <c r="AP362" s="100"/>
      <c r="AQ362" s="243"/>
      <c r="BA362" s="101"/>
      <c r="BD362" s="423">
        <f t="shared" si="150"/>
        <v>0</v>
      </c>
      <c r="BE362" s="423">
        <f t="shared" si="151"/>
        <v>0</v>
      </c>
      <c r="BF362" s="423">
        <f t="shared" si="152"/>
        <v>0</v>
      </c>
    </row>
    <row r="363" spans="1:58" s="97" customFormat="1" ht="15" customHeight="1">
      <c r="A363" s="96"/>
      <c r="B363" s="1201"/>
      <c r="C363" s="128">
        <v>7</v>
      </c>
      <c r="D363" s="129">
        <v>22</v>
      </c>
      <c r="E363" s="130">
        <v>30</v>
      </c>
      <c r="F363" s="131">
        <v>52</v>
      </c>
      <c r="G363" s="129"/>
      <c r="H363" s="130"/>
      <c r="I363" s="132">
        <f t="shared" si="135"/>
        <v>0</v>
      </c>
      <c r="J363" s="129"/>
      <c r="K363" s="130"/>
      <c r="L363" s="132">
        <f t="shared" si="136"/>
        <v>0</v>
      </c>
      <c r="M363" s="129"/>
      <c r="N363" s="130"/>
      <c r="O363" s="132">
        <f t="shared" si="137"/>
        <v>0</v>
      </c>
      <c r="P363" s="129"/>
      <c r="Q363" s="130"/>
      <c r="R363" s="132">
        <f t="shared" si="138"/>
        <v>0</v>
      </c>
      <c r="S363" s="129"/>
      <c r="T363" s="130"/>
      <c r="U363" s="132">
        <f t="shared" si="139"/>
        <v>0</v>
      </c>
      <c r="V363" s="74"/>
      <c r="W363" s="75"/>
      <c r="X363" s="132">
        <f t="shared" si="140"/>
        <v>0</v>
      </c>
      <c r="Y363" s="129">
        <f t="shared" si="145"/>
        <v>22</v>
      </c>
      <c r="Z363" s="130">
        <f t="shared" si="146"/>
        <v>30</v>
      </c>
      <c r="AA363" s="131">
        <f t="shared" si="147"/>
        <v>52</v>
      </c>
      <c r="AB363" s="274">
        <f t="shared" si="155"/>
        <v>0</v>
      </c>
      <c r="AC363" s="400">
        <v>22</v>
      </c>
      <c r="AD363" s="400">
        <v>30</v>
      </c>
      <c r="AE363" s="401">
        <v>52</v>
      </c>
      <c r="AF363" s="371">
        <f t="shared" si="142"/>
        <v>0</v>
      </c>
      <c r="AG363" s="372">
        <f t="shared" si="133"/>
        <v>0</v>
      </c>
      <c r="AH363" s="372">
        <f t="shared" si="134"/>
        <v>0</v>
      </c>
      <c r="AJ363" s="99"/>
      <c r="AK363" s="100"/>
      <c r="AL363" s="100"/>
      <c r="AM363" s="100"/>
      <c r="AN363" s="100"/>
      <c r="AO363" s="100"/>
      <c r="AP363" s="100"/>
      <c r="AQ363" s="243"/>
      <c r="BA363" s="101"/>
      <c r="BD363" s="423">
        <f t="shared" si="150"/>
        <v>0</v>
      </c>
      <c r="BE363" s="423">
        <f t="shared" si="151"/>
        <v>0</v>
      </c>
      <c r="BF363" s="423">
        <f t="shared" si="152"/>
        <v>0</v>
      </c>
    </row>
    <row r="364" spans="1:58" s="97" customFormat="1" ht="15" customHeight="1">
      <c r="A364" s="96"/>
      <c r="B364" s="1201"/>
      <c r="C364" s="128">
        <v>8</v>
      </c>
      <c r="D364" s="129">
        <v>281</v>
      </c>
      <c r="E364" s="130">
        <v>294</v>
      </c>
      <c r="F364" s="131">
        <v>575</v>
      </c>
      <c r="G364" s="129"/>
      <c r="H364" s="130"/>
      <c r="I364" s="132">
        <f t="shared" si="135"/>
        <v>0</v>
      </c>
      <c r="J364" s="129">
        <v>4</v>
      </c>
      <c r="K364" s="130">
        <v>1</v>
      </c>
      <c r="L364" s="132">
        <f t="shared" si="136"/>
        <v>5</v>
      </c>
      <c r="M364" s="129"/>
      <c r="N364" s="130"/>
      <c r="O364" s="132">
        <f t="shared" si="137"/>
        <v>0</v>
      </c>
      <c r="P364" s="129">
        <v>2</v>
      </c>
      <c r="Q364" s="130">
        <v>2</v>
      </c>
      <c r="R364" s="132">
        <f t="shared" si="138"/>
        <v>4</v>
      </c>
      <c r="S364" s="129"/>
      <c r="T364" s="130"/>
      <c r="U364" s="132">
        <f t="shared" si="139"/>
        <v>0</v>
      </c>
      <c r="V364" s="74">
        <v>-1</v>
      </c>
      <c r="W364" s="75"/>
      <c r="X364" s="132">
        <f t="shared" si="140"/>
        <v>-1</v>
      </c>
      <c r="Y364" s="129">
        <f t="shared" si="145"/>
        <v>282</v>
      </c>
      <c r="Z364" s="130">
        <f t="shared" si="146"/>
        <v>293</v>
      </c>
      <c r="AA364" s="131">
        <f t="shared" si="147"/>
        <v>575</v>
      </c>
      <c r="AB364" s="274">
        <f t="shared" si="155"/>
        <v>0</v>
      </c>
      <c r="AC364" s="400">
        <v>282</v>
      </c>
      <c r="AD364" s="400">
        <v>293</v>
      </c>
      <c r="AE364" s="401">
        <v>575</v>
      </c>
      <c r="AF364" s="371">
        <f t="shared" si="142"/>
        <v>0</v>
      </c>
      <c r="AG364" s="372">
        <f t="shared" si="133"/>
        <v>0</v>
      </c>
      <c r="AH364" s="372">
        <f t="shared" si="134"/>
        <v>0</v>
      </c>
      <c r="AJ364" s="99"/>
      <c r="AK364" s="100"/>
      <c r="AL364" s="100"/>
      <c r="AM364" s="100"/>
      <c r="AN364" s="100"/>
      <c r="AO364" s="100"/>
      <c r="AP364" s="100"/>
      <c r="AQ364" s="243"/>
      <c r="BA364" s="101"/>
      <c r="BD364" s="423">
        <f t="shared" si="150"/>
        <v>1</v>
      </c>
      <c r="BE364" s="423">
        <f t="shared" si="151"/>
        <v>-1</v>
      </c>
      <c r="BF364" s="423">
        <f t="shared" si="152"/>
        <v>0</v>
      </c>
    </row>
    <row r="365" spans="1:58" s="97" customFormat="1" ht="15" customHeight="1">
      <c r="A365" s="96"/>
      <c r="B365" s="1201"/>
      <c r="C365" s="128">
        <v>9</v>
      </c>
      <c r="D365" s="129">
        <v>156</v>
      </c>
      <c r="E365" s="130">
        <v>196</v>
      </c>
      <c r="F365" s="131">
        <v>352</v>
      </c>
      <c r="G365" s="129"/>
      <c r="H365" s="130"/>
      <c r="I365" s="132">
        <f t="shared" si="135"/>
        <v>0</v>
      </c>
      <c r="J365" s="129">
        <v>3</v>
      </c>
      <c r="K365" s="130">
        <v>1</v>
      </c>
      <c r="L365" s="132">
        <f t="shared" si="136"/>
        <v>4</v>
      </c>
      <c r="M365" s="129"/>
      <c r="N365" s="130"/>
      <c r="O365" s="132">
        <f t="shared" si="137"/>
        <v>0</v>
      </c>
      <c r="P365" s="129">
        <v>5</v>
      </c>
      <c r="Q365" s="130">
        <v>4</v>
      </c>
      <c r="R365" s="132">
        <f t="shared" si="138"/>
        <v>9</v>
      </c>
      <c r="S365" s="129"/>
      <c r="T365" s="130"/>
      <c r="U365" s="132">
        <f t="shared" si="139"/>
        <v>0</v>
      </c>
      <c r="V365" s="74"/>
      <c r="W365" s="75"/>
      <c r="X365" s="132">
        <f t="shared" si="140"/>
        <v>0</v>
      </c>
      <c r="Y365" s="129">
        <f t="shared" si="145"/>
        <v>154</v>
      </c>
      <c r="Z365" s="130">
        <f t="shared" si="146"/>
        <v>193</v>
      </c>
      <c r="AA365" s="131">
        <f t="shared" si="147"/>
        <v>347</v>
      </c>
      <c r="AB365" s="274">
        <f t="shared" si="155"/>
        <v>-5</v>
      </c>
      <c r="AC365" s="400">
        <v>154</v>
      </c>
      <c r="AD365" s="400">
        <v>193</v>
      </c>
      <c r="AE365" s="401">
        <v>347</v>
      </c>
      <c r="AF365" s="371">
        <f t="shared" si="142"/>
        <v>0</v>
      </c>
      <c r="AG365" s="372">
        <f t="shared" si="133"/>
        <v>0</v>
      </c>
      <c r="AH365" s="372">
        <f t="shared" si="134"/>
        <v>0</v>
      </c>
      <c r="AJ365" s="99"/>
      <c r="AK365" s="100"/>
      <c r="AL365" s="100"/>
      <c r="AM365" s="100"/>
      <c r="AN365" s="100"/>
      <c r="AO365" s="100"/>
      <c r="AP365" s="100"/>
      <c r="AQ365" s="243"/>
      <c r="BA365" s="101"/>
      <c r="BD365" s="423">
        <f t="shared" si="150"/>
        <v>-2</v>
      </c>
      <c r="BE365" s="423">
        <f t="shared" si="151"/>
        <v>-3</v>
      </c>
      <c r="BF365" s="423">
        <f t="shared" si="152"/>
        <v>-5</v>
      </c>
    </row>
    <row r="366" spans="1:58" s="97" customFormat="1" ht="15" customHeight="1">
      <c r="A366" s="96"/>
      <c r="B366" s="1201"/>
      <c r="C366" s="150">
        <v>10</v>
      </c>
      <c r="D366" s="151">
        <v>50</v>
      </c>
      <c r="E366" s="152">
        <v>60</v>
      </c>
      <c r="F366" s="153">
        <v>110</v>
      </c>
      <c r="G366" s="151"/>
      <c r="H366" s="152"/>
      <c r="I366" s="154">
        <f t="shared" si="135"/>
        <v>0</v>
      </c>
      <c r="J366" s="151"/>
      <c r="K366" s="152"/>
      <c r="L366" s="154">
        <f t="shared" si="136"/>
        <v>0</v>
      </c>
      <c r="M366" s="151"/>
      <c r="N366" s="152"/>
      <c r="O366" s="154">
        <f t="shared" si="137"/>
        <v>0</v>
      </c>
      <c r="P366" s="151">
        <v>1</v>
      </c>
      <c r="Q366" s="152">
        <v>1</v>
      </c>
      <c r="R366" s="154">
        <f t="shared" si="138"/>
        <v>2</v>
      </c>
      <c r="S366" s="151"/>
      <c r="T366" s="152"/>
      <c r="U366" s="154">
        <f t="shared" si="139"/>
        <v>0</v>
      </c>
      <c r="V366" s="76"/>
      <c r="W366" s="77"/>
      <c r="X366" s="154">
        <f t="shared" si="140"/>
        <v>0</v>
      </c>
      <c r="Y366" s="151">
        <f t="shared" si="145"/>
        <v>49</v>
      </c>
      <c r="Z366" s="152">
        <f t="shared" si="146"/>
        <v>59</v>
      </c>
      <c r="AA366" s="153">
        <f t="shared" si="147"/>
        <v>108</v>
      </c>
      <c r="AB366" s="275">
        <f t="shared" si="155"/>
        <v>-2</v>
      </c>
      <c r="AC366" s="402">
        <v>49</v>
      </c>
      <c r="AD366" s="402">
        <v>59</v>
      </c>
      <c r="AE366" s="403">
        <v>108</v>
      </c>
      <c r="AF366" s="373">
        <f t="shared" si="142"/>
        <v>0</v>
      </c>
      <c r="AG366" s="374">
        <f t="shared" si="133"/>
        <v>0</v>
      </c>
      <c r="AH366" s="374">
        <f t="shared" si="134"/>
        <v>0</v>
      </c>
      <c r="AJ366" s="99"/>
      <c r="AK366" s="100"/>
      <c r="AL366" s="100"/>
      <c r="AM366" s="100"/>
      <c r="AN366" s="100"/>
      <c r="AO366" s="100"/>
      <c r="AP366" s="100"/>
      <c r="AQ366" s="243"/>
      <c r="BA366" s="101"/>
      <c r="BD366" s="423">
        <f t="shared" si="150"/>
        <v>-1</v>
      </c>
      <c r="BE366" s="423">
        <f t="shared" si="151"/>
        <v>-1</v>
      </c>
      <c r="BF366" s="423">
        <f t="shared" si="152"/>
        <v>-2</v>
      </c>
    </row>
    <row r="367" spans="1:58" s="97" customFormat="1" ht="15" customHeight="1">
      <c r="A367" s="96"/>
      <c r="B367" s="1201"/>
      <c r="C367" s="161">
        <v>11</v>
      </c>
      <c r="D367" s="162">
        <v>83</v>
      </c>
      <c r="E367" s="163">
        <v>85</v>
      </c>
      <c r="F367" s="164">
        <v>168</v>
      </c>
      <c r="G367" s="162"/>
      <c r="H367" s="163"/>
      <c r="I367" s="165">
        <f t="shared" si="135"/>
        <v>0</v>
      </c>
      <c r="J367" s="162">
        <v>1</v>
      </c>
      <c r="K367" s="163"/>
      <c r="L367" s="165">
        <f t="shared" si="136"/>
        <v>1</v>
      </c>
      <c r="M367" s="162"/>
      <c r="N367" s="163"/>
      <c r="O367" s="165">
        <f t="shared" si="137"/>
        <v>0</v>
      </c>
      <c r="P367" s="162"/>
      <c r="Q367" s="163">
        <v>1</v>
      </c>
      <c r="R367" s="165">
        <f t="shared" si="138"/>
        <v>1</v>
      </c>
      <c r="S367" s="162"/>
      <c r="T367" s="163"/>
      <c r="U367" s="165">
        <f t="shared" si="139"/>
        <v>0</v>
      </c>
      <c r="V367" s="234"/>
      <c r="W367" s="235"/>
      <c r="X367" s="165">
        <f t="shared" si="140"/>
        <v>0</v>
      </c>
      <c r="Y367" s="162">
        <f t="shared" si="145"/>
        <v>84</v>
      </c>
      <c r="Z367" s="163">
        <f t="shared" si="146"/>
        <v>84</v>
      </c>
      <c r="AA367" s="164">
        <f t="shared" si="147"/>
        <v>168</v>
      </c>
      <c r="AB367" s="276">
        <f t="shared" si="155"/>
        <v>0</v>
      </c>
      <c r="AC367" s="404">
        <v>84</v>
      </c>
      <c r="AD367" s="404">
        <v>84</v>
      </c>
      <c r="AE367" s="405">
        <v>168</v>
      </c>
      <c r="AF367" s="375">
        <f t="shared" si="142"/>
        <v>0</v>
      </c>
      <c r="AG367" s="376">
        <f t="shared" si="133"/>
        <v>0</v>
      </c>
      <c r="AH367" s="376">
        <f t="shared" si="134"/>
        <v>0</v>
      </c>
      <c r="AJ367" s="99"/>
      <c r="AK367" s="100"/>
      <c r="AL367" s="100"/>
      <c r="AM367" s="100"/>
      <c r="AN367" s="100"/>
      <c r="AO367" s="100"/>
      <c r="AP367" s="100"/>
      <c r="AQ367" s="243"/>
      <c r="BA367" s="101"/>
      <c r="BD367" s="423">
        <f t="shared" si="150"/>
        <v>1</v>
      </c>
      <c r="BE367" s="423">
        <f t="shared" si="151"/>
        <v>-1</v>
      </c>
      <c r="BF367" s="423">
        <f t="shared" si="152"/>
        <v>0</v>
      </c>
    </row>
    <row r="368" spans="1:58" s="97" customFormat="1" ht="15" customHeight="1">
      <c r="A368" s="96"/>
      <c r="B368" s="1201"/>
      <c r="C368" s="128">
        <v>12</v>
      </c>
      <c r="D368" s="129">
        <v>303</v>
      </c>
      <c r="E368" s="130">
        <v>315</v>
      </c>
      <c r="F368" s="131">
        <v>618</v>
      </c>
      <c r="G368" s="129"/>
      <c r="H368" s="130"/>
      <c r="I368" s="132">
        <f t="shared" si="135"/>
        <v>0</v>
      </c>
      <c r="J368" s="129">
        <v>3</v>
      </c>
      <c r="K368" s="130">
        <v>5</v>
      </c>
      <c r="L368" s="132">
        <f t="shared" si="136"/>
        <v>8</v>
      </c>
      <c r="M368" s="129"/>
      <c r="N368" s="130"/>
      <c r="O368" s="132">
        <f t="shared" si="137"/>
        <v>0</v>
      </c>
      <c r="P368" s="129">
        <v>7</v>
      </c>
      <c r="Q368" s="130">
        <v>8</v>
      </c>
      <c r="R368" s="132">
        <f t="shared" si="138"/>
        <v>15</v>
      </c>
      <c r="S368" s="129"/>
      <c r="T368" s="130"/>
      <c r="U368" s="132">
        <f t="shared" si="139"/>
        <v>0</v>
      </c>
      <c r="V368" s="74"/>
      <c r="W368" s="75"/>
      <c r="X368" s="132">
        <f t="shared" si="140"/>
        <v>0</v>
      </c>
      <c r="Y368" s="129">
        <f t="shared" si="145"/>
        <v>299</v>
      </c>
      <c r="Z368" s="130">
        <f t="shared" si="146"/>
        <v>312</v>
      </c>
      <c r="AA368" s="131">
        <f t="shared" si="147"/>
        <v>611</v>
      </c>
      <c r="AB368" s="274">
        <f t="shared" si="155"/>
        <v>-7</v>
      </c>
      <c r="AC368" s="400">
        <v>299</v>
      </c>
      <c r="AD368" s="400">
        <v>312</v>
      </c>
      <c r="AE368" s="401">
        <v>611</v>
      </c>
      <c r="AF368" s="371">
        <f t="shared" si="142"/>
        <v>0</v>
      </c>
      <c r="AG368" s="372">
        <f t="shared" si="133"/>
        <v>0</v>
      </c>
      <c r="AH368" s="372">
        <f t="shared" si="134"/>
        <v>0</v>
      </c>
      <c r="AJ368" s="99"/>
      <c r="AK368" s="100"/>
      <c r="AL368" s="100"/>
      <c r="AM368" s="100"/>
      <c r="AN368" s="100"/>
      <c r="AO368" s="100"/>
      <c r="AP368" s="100"/>
      <c r="AQ368" s="243"/>
      <c r="BA368" s="101"/>
      <c r="BD368" s="423">
        <f t="shared" si="150"/>
        <v>-4</v>
      </c>
      <c r="BE368" s="423">
        <f t="shared" si="151"/>
        <v>-3</v>
      </c>
      <c r="BF368" s="423">
        <f t="shared" si="152"/>
        <v>-7</v>
      </c>
    </row>
    <row r="369" spans="1:58" s="97" customFormat="1" ht="15" customHeight="1">
      <c r="A369" s="96"/>
      <c r="B369" s="1202"/>
      <c r="C369" s="198" t="s">
        <v>244</v>
      </c>
      <c r="D369" s="199">
        <v>4301</v>
      </c>
      <c r="E369" s="200">
        <v>4527</v>
      </c>
      <c r="F369" s="201">
        <v>8828</v>
      </c>
      <c r="G369" s="199">
        <f aca="true" t="shared" si="156" ref="G369:W369">SUM(G357:G368)</f>
        <v>0</v>
      </c>
      <c r="H369" s="200">
        <f t="shared" si="156"/>
        <v>0</v>
      </c>
      <c r="I369" s="201">
        <f t="shared" si="135"/>
        <v>0</v>
      </c>
      <c r="J369" s="199">
        <f t="shared" si="156"/>
        <v>69</v>
      </c>
      <c r="K369" s="200">
        <f t="shared" si="156"/>
        <v>56</v>
      </c>
      <c r="L369" s="201">
        <f t="shared" si="136"/>
        <v>125</v>
      </c>
      <c r="M369" s="199">
        <f>SUM(M357:M368)</f>
        <v>0</v>
      </c>
      <c r="N369" s="200">
        <f>SUM(N357:N368)</f>
        <v>0</v>
      </c>
      <c r="O369" s="201">
        <f t="shared" si="137"/>
        <v>0</v>
      </c>
      <c r="P369" s="199">
        <f t="shared" si="156"/>
        <v>64</v>
      </c>
      <c r="Q369" s="200">
        <f t="shared" si="156"/>
        <v>61</v>
      </c>
      <c r="R369" s="201">
        <f t="shared" si="138"/>
        <v>125</v>
      </c>
      <c r="S369" s="199">
        <f t="shared" si="156"/>
        <v>1</v>
      </c>
      <c r="T369" s="200">
        <f t="shared" si="156"/>
        <v>1</v>
      </c>
      <c r="U369" s="201">
        <f t="shared" si="139"/>
        <v>2</v>
      </c>
      <c r="V369" s="64">
        <f t="shared" si="156"/>
        <v>0</v>
      </c>
      <c r="W369" s="65">
        <f t="shared" si="156"/>
        <v>0</v>
      </c>
      <c r="X369" s="201">
        <f t="shared" si="140"/>
        <v>0</v>
      </c>
      <c r="Y369" s="199">
        <f t="shared" si="145"/>
        <v>4307</v>
      </c>
      <c r="Z369" s="200">
        <f t="shared" si="146"/>
        <v>4523</v>
      </c>
      <c r="AA369" s="201">
        <f t="shared" si="147"/>
        <v>8830</v>
      </c>
      <c r="AB369" s="279">
        <f>SUM(AB357:AB368)</f>
        <v>2</v>
      </c>
      <c r="AC369" s="419">
        <v>4307</v>
      </c>
      <c r="AD369" s="419">
        <v>4523</v>
      </c>
      <c r="AE369" s="419">
        <v>8830</v>
      </c>
      <c r="AF369" s="381">
        <f t="shared" si="142"/>
        <v>0</v>
      </c>
      <c r="AG369" s="382">
        <f t="shared" si="133"/>
        <v>0</v>
      </c>
      <c r="AH369" s="382">
        <f t="shared" si="134"/>
        <v>0</v>
      </c>
      <c r="AJ369" s="99"/>
      <c r="AK369" s="100"/>
      <c r="AL369" s="100"/>
      <c r="AM369" s="100"/>
      <c r="AN369" s="100"/>
      <c r="AO369" s="100"/>
      <c r="AP369" s="100"/>
      <c r="AQ369" s="243"/>
      <c r="BA369" s="101"/>
      <c r="BD369" s="423">
        <f t="shared" si="150"/>
        <v>6</v>
      </c>
      <c r="BE369" s="423">
        <f t="shared" si="151"/>
        <v>-4</v>
      </c>
      <c r="BF369" s="423">
        <f t="shared" si="152"/>
        <v>2</v>
      </c>
    </row>
    <row r="370" spans="1:58" s="97" customFormat="1" ht="15" customHeight="1">
      <c r="A370" s="96"/>
      <c r="B370" s="1200" t="s">
        <v>269</v>
      </c>
      <c r="C370" s="161">
        <v>1</v>
      </c>
      <c r="D370" s="162">
        <v>778</v>
      </c>
      <c r="E370" s="163">
        <v>874</v>
      </c>
      <c r="F370" s="164">
        <v>1652</v>
      </c>
      <c r="G370" s="162"/>
      <c r="H370" s="163"/>
      <c r="I370" s="165">
        <f t="shared" si="135"/>
        <v>0</v>
      </c>
      <c r="J370" s="162">
        <v>6</v>
      </c>
      <c r="K370" s="163">
        <v>9</v>
      </c>
      <c r="L370" s="165">
        <f t="shared" si="136"/>
        <v>15</v>
      </c>
      <c r="M370" s="162"/>
      <c r="N370" s="163"/>
      <c r="O370" s="165">
        <f t="shared" si="137"/>
        <v>0</v>
      </c>
      <c r="P370" s="162">
        <v>8</v>
      </c>
      <c r="Q370" s="163">
        <v>12</v>
      </c>
      <c r="R370" s="165">
        <f t="shared" si="138"/>
        <v>20</v>
      </c>
      <c r="S370" s="162">
        <v>1</v>
      </c>
      <c r="T370" s="163"/>
      <c r="U370" s="165">
        <f t="shared" si="139"/>
        <v>1</v>
      </c>
      <c r="V370" s="234">
        <v>-1</v>
      </c>
      <c r="W370" s="235">
        <v>-1</v>
      </c>
      <c r="X370" s="165">
        <f t="shared" si="140"/>
        <v>-2</v>
      </c>
      <c r="Y370" s="162">
        <f t="shared" si="145"/>
        <v>776</v>
      </c>
      <c r="Z370" s="163">
        <f t="shared" si="146"/>
        <v>870</v>
      </c>
      <c r="AA370" s="164">
        <f t="shared" si="147"/>
        <v>1646</v>
      </c>
      <c r="AB370" s="276">
        <f aca="true" t="shared" si="157" ref="AB370:AB375">AA370-F370</f>
        <v>-6</v>
      </c>
      <c r="AC370" s="404">
        <v>776</v>
      </c>
      <c r="AD370" s="404">
        <v>870</v>
      </c>
      <c r="AE370" s="405">
        <v>1646</v>
      </c>
      <c r="AF370" s="375">
        <f t="shared" si="142"/>
        <v>0</v>
      </c>
      <c r="AG370" s="376">
        <f t="shared" si="133"/>
        <v>0</v>
      </c>
      <c r="AH370" s="376">
        <f t="shared" si="134"/>
        <v>0</v>
      </c>
      <c r="AJ370" s="99"/>
      <c r="AK370" s="100"/>
      <c r="AL370" s="100"/>
      <c r="AM370" s="100"/>
      <c r="AN370" s="100"/>
      <c r="AO370" s="100"/>
      <c r="AP370" s="100"/>
      <c r="AQ370" s="243"/>
      <c r="BA370" s="101"/>
      <c r="BD370" s="423">
        <f t="shared" si="150"/>
        <v>-2</v>
      </c>
      <c r="BE370" s="423">
        <f t="shared" si="151"/>
        <v>-4</v>
      </c>
      <c r="BF370" s="423">
        <f t="shared" si="152"/>
        <v>-6</v>
      </c>
    </row>
    <row r="371" spans="1:58" s="97" customFormat="1" ht="15" customHeight="1">
      <c r="A371" s="96"/>
      <c r="B371" s="1201"/>
      <c r="C371" s="128">
        <v>2</v>
      </c>
      <c r="D371" s="129">
        <v>301</v>
      </c>
      <c r="E371" s="130">
        <v>315</v>
      </c>
      <c r="F371" s="131">
        <v>616</v>
      </c>
      <c r="G371" s="129"/>
      <c r="H371" s="130"/>
      <c r="I371" s="132">
        <f t="shared" si="135"/>
        <v>0</v>
      </c>
      <c r="J371" s="129">
        <v>1</v>
      </c>
      <c r="K371" s="130">
        <v>2</v>
      </c>
      <c r="L371" s="132">
        <f t="shared" si="136"/>
        <v>3</v>
      </c>
      <c r="M371" s="129"/>
      <c r="N371" s="130"/>
      <c r="O371" s="132">
        <f t="shared" si="137"/>
        <v>0</v>
      </c>
      <c r="P371" s="129">
        <v>4</v>
      </c>
      <c r="Q371" s="130">
        <v>4</v>
      </c>
      <c r="R371" s="132">
        <f t="shared" si="138"/>
        <v>8</v>
      </c>
      <c r="S371" s="129"/>
      <c r="T371" s="130"/>
      <c r="U371" s="132">
        <f t="shared" si="139"/>
        <v>0</v>
      </c>
      <c r="V371" s="74">
        <v>1</v>
      </c>
      <c r="W371" s="75">
        <v>1</v>
      </c>
      <c r="X371" s="132">
        <f t="shared" si="140"/>
        <v>2</v>
      </c>
      <c r="Y371" s="129">
        <f t="shared" si="145"/>
        <v>299</v>
      </c>
      <c r="Z371" s="130">
        <f t="shared" si="146"/>
        <v>314</v>
      </c>
      <c r="AA371" s="131">
        <f t="shared" si="147"/>
        <v>613</v>
      </c>
      <c r="AB371" s="274">
        <f t="shared" si="157"/>
        <v>-3</v>
      </c>
      <c r="AC371" s="400">
        <v>299</v>
      </c>
      <c r="AD371" s="400">
        <v>314</v>
      </c>
      <c r="AE371" s="401">
        <v>613</v>
      </c>
      <c r="AF371" s="371">
        <f t="shared" si="142"/>
        <v>0</v>
      </c>
      <c r="AG371" s="372">
        <f t="shared" si="133"/>
        <v>0</v>
      </c>
      <c r="AH371" s="372">
        <f t="shared" si="134"/>
        <v>0</v>
      </c>
      <c r="AJ371" s="99"/>
      <c r="AK371" s="100"/>
      <c r="AL371" s="100"/>
      <c r="AM371" s="100"/>
      <c r="AN371" s="100"/>
      <c r="AO371" s="100"/>
      <c r="AP371" s="100"/>
      <c r="AQ371" s="243"/>
      <c r="BA371" s="101"/>
      <c r="BD371" s="423">
        <f t="shared" si="150"/>
        <v>-2</v>
      </c>
      <c r="BE371" s="423">
        <f t="shared" si="151"/>
        <v>-1</v>
      </c>
      <c r="BF371" s="423">
        <f t="shared" si="152"/>
        <v>-3</v>
      </c>
    </row>
    <row r="372" spans="1:58" s="97" customFormat="1" ht="15" customHeight="1">
      <c r="A372" s="96"/>
      <c r="B372" s="1201"/>
      <c r="C372" s="128">
        <v>3</v>
      </c>
      <c r="D372" s="129">
        <v>21</v>
      </c>
      <c r="E372" s="130">
        <v>21</v>
      </c>
      <c r="F372" s="131">
        <v>42</v>
      </c>
      <c r="G372" s="129"/>
      <c r="H372" s="130"/>
      <c r="I372" s="132">
        <f t="shared" si="135"/>
        <v>0</v>
      </c>
      <c r="J372" s="129">
        <v>0</v>
      </c>
      <c r="K372" s="130">
        <v>0</v>
      </c>
      <c r="L372" s="132">
        <f t="shared" si="136"/>
        <v>0</v>
      </c>
      <c r="M372" s="129"/>
      <c r="N372" s="130"/>
      <c r="O372" s="132">
        <f t="shared" si="137"/>
        <v>0</v>
      </c>
      <c r="P372" s="129">
        <v>0</v>
      </c>
      <c r="Q372" s="130">
        <v>0</v>
      </c>
      <c r="R372" s="132">
        <f t="shared" si="138"/>
        <v>0</v>
      </c>
      <c r="S372" s="129"/>
      <c r="T372" s="130"/>
      <c r="U372" s="132">
        <f t="shared" si="139"/>
        <v>0</v>
      </c>
      <c r="V372" s="74"/>
      <c r="W372" s="75"/>
      <c r="X372" s="132">
        <f t="shared" si="140"/>
        <v>0</v>
      </c>
      <c r="Y372" s="129">
        <f t="shared" si="145"/>
        <v>21</v>
      </c>
      <c r="Z372" s="130">
        <f t="shared" si="146"/>
        <v>21</v>
      </c>
      <c r="AA372" s="131">
        <f t="shared" si="147"/>
        <v>42</v>
      </c>
      <c r="AB372" s="274">
        <f t="shared" si="157"/>
        <v>0</v>
      </c>
      <c r="AC372" s="400">
        <v>21</v>
      </c>
      <c r="AD372" s="400">
        <v>21</v>
      </c>
      <c r="AE372" s="401">
        <v>42</v>
      </c>
      <c r="AF372" s="371">
        <f t="shared" si="142"/>
        <v>0</v>
      </c>
      <c r="AG372" s="372">
        <f t="shared" si="133"/>
        <v>0</v>
      </c>
      <c r="AH372" s="372">
        <f t="shared" si="134"/>
        <v>0</v>
      </c>
      <c r="AJ372" s="99"/>
      <c r="AK372" s="100"/>
      <c r="AL372" s="100"/>
      <c r="AM372" s="100"/>
      <c r="AN372" s="100"/>
      <c r="AO372" s="100"/>
      <c r="AP372" s="100"/>
      <c r="AQ372" s="243"/>
      <c r="BA372" s="101"/>
      <c r="BD372" s="423">
        <f t="shared" si="150"/>
        <v>0</v>
      </c>
      <c r="BE372" s="423">
        <f t="shared" si="151"/>
        <v>0</v>
      </c>
      <c r="BF372" s="423">
        <f t="shared" si="152"/>
        <v>0</v>
      </c>
    </row>
    <row r="373" spans="1:58" s="97" customFormat="1" ht="15" customHeight="1">
      <c r="A373" s="96"/>
      <c r="B373" s="1201"/>
      <c r="C373" s="128">
        <v>4</v>
      </c>
      <c r="D373" s="129">
        <v>125</v>
      </c>
      <c r="E373" s="130">
        <v>139</v>
      </c>
      <c r="F373" s="131">
        <v>264</v>
      </c>
      <c r="G373" s="129"/>
      <c r="H373" s="130"/>
      <c r="I373" s="132">
        <f t="shared" si="135"/>
        <v>0</v>
      </c>
      <c r="J373" s="129">
        <v>0</v>
      </c>
      <c r="K373" s="130">
        <v>0</v>
      </c>
      <c r="L373" s="132">
        <f t="shared" si="136"/>
        <v>0</v>
      </c>
      <c r="M373" s="129"/>
      <c r="N373" s="130"/>
      <c r="O373" s="132">
        <f t="shared" si="137"/>
        <v>0</v>
      </c>
      <c r="P373" s="129">
        <v>4</v>
      </c>
      <c r="Q373" s="130">
        <v>2</v>
      </c>
      <c r="R373" s="132">
        <f t="shared" si="138"/>
        <v>6</v>
      </c>
      <c r="S373" s="129"/>
      <c r="T373" s="130"/>
      <c r="U373" s="132">
        <f t="shared" si="139"/>
        <v>0</v>
      </c>
      <c r="V373" s="74"/>
      <c r="W373" s="75"/>
      <c r="X373" s="132">
        <f t="shared" si="140"/>
        <v>0</v>
      </c>
      <c r="Y373" s="129">
        <f t="shared" si="145"/>
        <v>121</v>
      </c>
      <c r="Z373" s="130">
        <f t="shared" si="146"/>
        <v>137</v>
      </c>
      <c r="AA373" s="131">
        <f t="shared" si="147"/>
        <v>258</v>
      </c>
      <c r="AB373" s="274">
        <f t="shared" si="157"/>
        <v>-6</v>
      </c>
      <c r="AC373" s="400">
        <v>121</v>
      </c>
      <c r="AD373" s="400">
        <v>137</v>
      </c>
      <c r="AE373" s="401">
        <v>258</v>
      </c>
      <c r="AF373" s="371">
        <f t="shared" si="142"/>
        <v>0</v>
      </c>
      <c r="AG373" s="372">
        <f t="shared" si="133"/>
        <v>0</v>
      </c>
      <c r="AH373" s="372">
        <f t="shared" si="134"/>
        <v>0</v>
      </c>
      <c r="AJ373" s="99"/>
      <c r="AK373" s="100"/>
      <c r="AL373" s="100"/>
      <c r="AM373" s="100"/>
      <c r="AN373" s="100"/>
      <c r="AO373" s="100"/>
      <c r="AP373" s="100"/>
      <c r="AQ373" s="243"/>
      <c r="BA373" s="101"/>
      <c r="BD373" s="423">
        <f t="shared" si="150"/>
        <v>-4</v>
      </c>
      <c r="BE373" s="423">
        <f t="shared" si="151"/>
        <v>-2</v>
      </c>
      <c r="BF373" s="423">
        <f t="shared" si="152"/>
        <v>-6</v>
      </c>
    </row>
    <row r="374" spans="1:58" s="97" customFormat="1" ht="15" customHeight="1">
      <c r="A374" s="96"/>
      <c r="B374" s="1201"/>
      <c r="C374" s="128">
        <v>5</v>
      </c>
      <c r="D374" s="129">
        <v>263</v>
      </c>
      <c r="E374" s="130">
        <v>307</v>
      </c>
      <c r="F374" s="131">
        <v>570</v>
      </c>
      <c r="G374" s="129"/>
      <c r="H374" s="130"/>
      <c r="I374" s="132">
        <f t="shared" si="135"/>
        <v>0</v>
      </c>
      <c r="J374" s="129">
        <v>5</v>
      </c>
      <c r="K374" s="130">
        <v>2</v>
      </c>
      <c r="L374" s="132">
        <f t="shared" si="136"/>
        <v>7</v>
      </c>
      <c r="M374" s="129"/>
      <c r="N374" s="130"/>
      <c r="O374" s="132">
        <f t="shared" si="137"/>
        <v>0</v>
      </c>
      <c r="P374" s="129">
        <v>2</v>
      </c>
      <c r="Q374" s="130">
        <v>6</v>
      </c>
      <c r="R374" s="132">
        <f t="shared" si="138"/>
        <v>8</v>
      </c>
      <c r="S374" s="129"/>
      <c r="T374" s="130"/>
      <c r="U374" s="132">
        <f t="shared" si="139"/>
        <v>0</v>
      </c>
      <c r="V374" s="74"/>
      <c r="W374" s="75"/>
      <c r="X374" s="132">
        <f t="shared" si="140"/>
        <v>0</v>
      </c>
      <c r="Y374" s="129">
        <f t="shared" si="145"/>
        <v>266</v>
      </c>
      <c r="Z374" s="130">
        <f t="shared" si="146"/>
        <v>303</v>
      </c>
      <c r="AA374" s="131">
        <f t="shared" si="147"/>
        <v>569</v>
      </c>
      <c r="AB374" s="274">
        <f t="shared" si="157"/>
        <v>-1</v>
      </c>
      <c r="AC374" s="400">
        <v>266</v>
      </c>
      <c r="AD374" s="400">
        <v>303</v>
      </c>
      <c r="AE374" s="401">
        <v>569</v>
      </c>
      <c r="AF374" s="371">
        <f t="shared" si="142"/>
        <v>0</v>
      </c>
      <c r="AG374" s="372">
        <f t="shared" si="133"/>
        <v>0</v>
      </c>
      <c r="AH374" s="372">
        <f t="shared" si="134"/>
        <v>0</v>
      </c>
      <c r="AJ374" s="99"/>
      <c r="AK374" s="100"/>
      <c r="AL374" s="100"/>
      <c r="AM374" s="100"/>
      <c r="AN374" s="100"/>
      <c r="AO374" s="100"/>
      <c r="AP374" s="100"/>
      <c r="AQ374" s="243"/>
      <c r="BA374" s="101"/>
      <c r="BD374" s="423">
        <f t="shared" si="150"/>
        <v>3</v>
      </c>
      <c r="BE374" s="423">
        <f t="shared" si="151"/>
        <v>-4</v>
      </c>
      <c r="BF374" s="423">
        <f t="shared" si="152"/>
        <v>-1</v>
      </c>
    </row>
    <row r="375" spans="1:58" s="97" customFormat="1" ht="15" customHeight="1">
      <c r="A375" s="96"/>
      <c r="B375" s="1201"/>
      <c r="C375" s="128">
        <v>6</v>
      </c>
      <c r="D375" s="129">
        <v>75</v>
      </c>
      <c r="E375" s="130">
        <v>79</v>
      </c>
      <c r="F375" s="131">
        <v>154</v>
      </c>
      <c r="G375" s="129"/>
      <c r="H375" s="130"/>
      <c r="I375" s="132">
        <f t="shared" si="135"/>
        <v>0</v>
      </c>
      <c r="J375" s="129">
        <v>1</v>
      </c>
      <c r="K375" s="130">
        <v>0</v>
      </c>
      <c r="L375" s="132">
        <f t="shared" si="136"/>
        <v>1</v>
      </c>
      <c r="M375" s="129"/>
      <c r="N375" s="130"/>
      <c r="O375" s="132">
        <f t="shared" si="137"/>
        <v>0</v>
      </c>
      <c r="P375" s="129">
        <v>0</v>
      </c>
      <c r="Q375" s="130">
        <v>0</v>
      </c>
      <c r="R375" s="132">
        <f t="shared" si="138"/>
        <v>0</v>
      </c>
      <c r="S375" s="129"/>
      <c r="T375" s="130"/>
      <c r="U375" s="132">
        <f t="shared" si="139"/>
        <v>0</v>
      </c>
      <c r="V375" s="74"/>
      <c r="W375" s="75"/>
      <c r="X375" s="132">
        <f t="shared" si="140"/>
        <v>0</v>
      </c>
      <c r="Y375" s="129">
        <f t="shared" si="145"/>
        <v>76</v>
      </c>
      <c r="Z375" s="130">
        <f t="shared" si="146"/>
        <v>79</v>
      </c>
      <c r="AA375" s="131">
        <f t="shared" si="147"/>
        <v>155</v>
      </c>
      <c r="AB375" s="274">
        <f t="shared" si="157"/>
        <v>1</v>
      </c>
      <c r="AC375" s="400">
        <v>76</v>
      </c>
      <c r="AD375" s="400">
        <v>79</v>
      </c>
      <c r="AE375" s="401">
        <v>155</v>
      </c>
      <c r="AF375" s="371">
        <f t="shared" si="142"/>
        <v>0</v>
      </c>
      <c r="AG375" s="372">
        <f t="shared" si="133"/>
        <v>0</v>
      </c>
      <c r="AH375" s="372">
        <f t="shared" si="134"/>
        <v>0</v>
      </c>
      <c r="AJ375" s="99"/>
      <c r="AK375" s="100"/>
      <c r="AL375" s="100"/>
      <c r="AM375" s="100"/>
      <c r="AN375" s="100"/>
      <c r="AO375" s="100"/>
      <c r="AP375" s="100"/>
      <c r="AQ375" s="243"/>
      <c r="BA375" s="101"/>
      <c r="BD375" s="423">
        <f t="shared" si="150"/>
        <v>1</v>
      </c>
      <c r="BE375" s="423">
        <f t="shared" si="151"/>
        <v>0</v>
      </c>
      <c r="BF375" s="423">
        <f t="shared" si="152"/>
        <v>1</v>
      </c>
    </row>
    <row r="376" spans="1:58" s="97" customFormat="1" ht="15" customHeight="1">
      <c r="A376" s="96"/>
      <c r="B376" s="1202"/>
      <c r="C376" s="198" t="s">
        <v>244</v>
      </c>
      <c r="D376" s="199">
        <v>1563</v>
      </c>
      <c r="E376" s="200">
        <v>1735</v>
      </c>
      <c r="F376" s="201">
        <v>3298</v>
      </c>
      <c r="G376" s="199">
        <f aca="true" t="shared" si="158" ref="G376:W376">SUM(G370:G375)</f>
        <v>0</v>
      </c>
      <c r="H376" s="200">
        <f t="shared" si="158"/>
        <v>0</v>
      </c>
      <c r="I376" s="201">
        <f t="shared" si="135"/>
        <v>0</v>
      </c>
      <c r="J376" s="199">
        <f t="shared" si="158"/>
        <v>13</v>
      </c>
      <c r="K376" s="200">
        <f t="shared" si="158"/>
        <v>13</v>
      </c>
      <c r="L376" s="201">
        <f t="shared" si="136"/>
        <v>26</v>
      </c>
      <c r="M376" s="199">
        <f>SUM(M370:M375)</f>
        <v>0</v>
      </c>
      <c r="N376" s="200">
        <f>SUM(N370:N375)</f>
        <v>0</v>
      </c>
      <c r="O376" s="201">
        <f t="shared" si="137"/>
        <v>0</v>
      </c>
      <c r="P376" s="199">
        <f t="shared" si="158"/>
        <v>18</v>
      </c>
      <c r="Q376" s="200">
        <f t="shared" si="158"/>
        <v>24</v>
      </c>
      <c r="R376" s="201">
        <f t="shared" si="138"/>
        <v>42</v>
      </c>
      <c r="S376" s="199">
        <f t="shared" si="158"/>
        <v>1</v>
      </c>
      <c r="T376" s="200">
        <f t="shared" si="158"/>
        <v>0</v>
      </c>
      <c r="U376" s="201">
        <f t="shared" si="139"/>
        <v>1</v>
      </c>
      <c r="V376" s="64">
        <f t="shared" si="158"/>
        <v>0</v>
      </c>
      <c r="W376" s="65">
        <f t="shared" si="158"/>
        <v>0</v>
      </c>
      <c r="X376" s="201">
        <f t="shared" si="140"/>
        <v>0</v>
      </c>
      <c r="Y376" s="199">
        <f t="shared" si="145"/>
        <v>1559</v>
      </c>
      <c r="Z376" s="200">
        <f t="shared" si="146"/>
        <v>1724</v>
      </c>
      <c r="AA376" s="201">
        <f t="shared" si="147"/>
        <v>3283</v>
      </c>
      <c r="AB376" s="279">
        <f>SUM(AB370:AB375)</f>
        <v>-15</v>
      </c>
      <c r="AC376" s="419">
        <v>1559</v>
      </c>
      <c r="AD376" s="419">
        <v>1724</v>
      </c>
      <c r="AE376" s="419">
        <v>3283</v>
      </c>
      <c r="AF376" s="381">
        <f t="shared" si="142"/>
        <v>0</v>
      </c>
      <c r="AG376" s="382">
        <f t="shared" si="133"/>
        <v>0</v>
      </c>
      <c r="AH376" s="382">
        <f t="shared" si="134"/>
        <v>0</v>
      </c>
      <c r="AJ376" s="99"/>
      <c r="AK376" s="100"/>
      <c r="AL376" s="100"/>
      <c r="AM376" s="100"/>
      <c r="AN376" s="100"/>
      <c r="AO376" s="100"/>
      <c r="AP376" s="100"/>
      <c r="AQ376" s="243"/>
      <c r="BA376" s="101"/>
      <c r="BD376" s="423">
        <f t="shared" si="150"/>
        <v>-4</v>
      </c>
      <c r="BE376" s="423">
        <f t="shared" si="151"/>
        <v>-11</v>
      </c>
      <c r="BF376" s="423">
        <f t="shared" si="152"/>
        <v>-15</v>
      </c>
    </row>
    <row r="377" spans="1:58" s="97" customFormat="1" ht="15" customHeight="1">
      <c r="A377" s="96"/>
      <c r="B377" s="1251" t="s">
        <v>577</v>
      </c>
      <c r="C377" s="611" t="s">
        <v>578</v>
      </c>
      <c r="D377" s="118">
        <v>660</v>
      </c>
      <c r="E377" s="119">
        <v>698</v>
      </c>
      <c r="F377" s="120">
        <v>1358</v>
      </c>
      <c r="G377" s="118"/>
      <c r="H377" s="119"/>
      <c r="I377" s="121">
        <f t="shared" si="135"/>
        <v>0</v>
      </c>
      <c r="J377" s="118">
        <v>5</v>
      </c>
      <c r="K377" s="119">
        <v>8</v>
      </c>
      <c r="L377" s="121">
        <f t="shared" si="136"/>
        <v>13</v>
      </c>
      <c r="M377" s="118"/>
      <c r="N377" s="119"/>
      <c r="O377" s="121">
        <f t="shared" si="137"/>
        <v>0</v>
      </c>
      <c r="P377" s="118">
        <v>5</v>
      </c>
      <c r="Q377" s="119">
        <v>4</v>
      </c>
      <c r="R377" s="121">
        <f t="shared" si="138"/>
        <v>9</v>
      </c>
      <c r="S377" s="118"/>
      <c r="T377" s="119"/>
      <c r="U377" s="121">
        <f t="shared" si="139"/>
        <v>0</v>
      </c>
      <c r="V377" s="72">
        <v>1</v>
      </c>
      <c r="W377" s="73">
        <v>-1</v>
      </c>
      <c r="X377" s="121">
        <f t="shared" si="140"/>
        <v>0</v>
      </c>
      <c r="Y377" s="118">
        <f t="shared" si="145"/>
        <v>661</v>
      </c>
      <c r="Z377" s="119">
        <f t="shared" si="146"/>
        <v>701</v>
      </c>
      <c r="AA377" s="120">
        <f t="shared" si="147"/>
        <v>1362</v>
      </c>
      <c r="AB377" s="273">
        <f aca="true" t="shared" si="159" ref="AB377:AB389">AA377-F377</f>
        <v>4</v>
      </c>
      <c r="AC377" s="398">
        <v>661</v>
      </c>
      <c r="AD377" s="398">
        <v>701</v>
      </c>
      <c r="AE377" s="399">
        <v>1362</v>
      </c>
      <c r="AF377" s="369">
        <f t="shared" si="142"/>
        <v>0</v>
      </c>
      <c r="AG377" s="370">
        <f t="shared" si="133"/>
        <v>0</v>
      </c>
      <c r="AH377" s="370">
        <f t="shared" si="134"/>
        <v>0</v>
      </c>
      <c r="AJ377" s="99"/>
      <c r="AK377" s="100"/>
      <c r="AL377" s="100"/>
      <c r="AM377" s="100"/>
      <c r="AN377" s="100"/>
      <c r="AO377" s="100"/>
      <c r="AP377" s="100"/>
      <c r="AQ377" s="243"/>
      <c r="BA377" s="101"/>
      <c r="BD377" s="423">
        <f t="shared" si="150"/>
        <v>1</v>
      </c>
      <c r="BE377" s="423">
        <f t="shared" si="151"/>
        <v>3</v>
      </c>
      <c r="BF377" s="423">
        <f t="shared" si="152"/>
        <v>4</v>
      </c>
    </row>
    <row r="378" spans="1:58" s="97" customFormat="1" ht="15" customHeight="1">
      <c r="A378" s="96"/>
      <c r="B378" s="1209"/>
      <c r="C378" s="611" t="s">
        <v>579</v>
      </c>
      <c r="D378" s="129">
        <v>112</v>
      </c>
      <c r="E378" s="130">
        <v>110</v>
      </c>
      <c r="F378" s="131">
        <v>222</v>
      </c>
      <c r="G378" s="129"/>
      <c r="H378" s="130"/>
      <c r="I378" s="132">
        <f t="shared" si="135"/>
        <v>0</v>
      </c>
      <c r="J378" s="129"/>
      <c r="K378" s="130">
        <v>2</v>
      </c>
      <c r="L378" s="132">
        <f t="shared" si="136"/>
        <v>2</v>
      </c>
      <c r="M378" s="129"/>
      <c r="N378" s="130"/>
      <c r="O378" s="132">
        <f t="shared" si="137"/>
        <v>0</v>
      </c>
      <c r="P378" s="129"/>
      <c r="Q378" s="130">
        <v>3</v>
      </c>
      <c r="R378" s="132">
        <f t="shared" si="138"/>
        <v>3</v>
      </c>
      <c r="S378" s="129"/>
      <c r="T378" s="130"/>
      <c r="U378" s="132">
        <f t="shared" si="139"/>
        <v>0</v>
      </c>
      <c r="V378" s="74"/>
      <c r="W378" s="75"/>
      <c r="X378" s="132">
        <f t="shared" si="140"/>
        <v>0</v>
      </c>
      <c r="Y378" s="129">
        <f t="shared" si="145"/>
        <v>112</v>
      </c>
      <c r="Z378" s="130">
        <f t="shared" si="146"/>
        <v>109</v>
      </c>
      <c r="AA378" s="131">
        <f t="shared" si="147"/>
        <v>221</v>
      </c>
      <c r="AB378" s="274">
        <f t="shared" si="159"/>
        <v>-1</v>
      </c>
      <c r="AC378" s="400">
        <v>112</v>
      </c>
      <c r="AD378" s="400">
        <v>109</v>
      </c>
      <c r="AE378" s="401">
        <v>221</v>
      </c>
      <c r="AF378" s="371">
        <f t="shared" si="142"/>
        <v>0</v>
      </c>
      <c r="AG378" s="372">
        <f t="shared" si="133"/>
        <v>0</v>
      </c>
      <c r="AH378" s="372">
        <f t="shared" si="134"/>
        <v>0</v>
      </c>
      <c r="AJ378" s="99"/>
      <c r="AK378" s="100"/>
      <c r="AL378" s="100"/>
      <c r="AM378" s="100"/>
      <c r="AN378" s="100"/>
      <c r="AO378" s="100"/>
      <c r="AP378" s="100"/>
      <c r="AQ378" s="243"/>
      <c r="BA378" s="101"/>
      <c r="BD378" s="423">
        <f t="shared" si="150"/>
        <v>0</v>
      </c>
      <c r="BE378" s="423">
        <f t="shared" si="151"/>
        <v>-1</v>
      </c>
      <c r="BF378" s="423">
        <f t="shared" si="152"/>
        <v>-1</v>
      </c>
    </row>
    <row r="379" spans="1:58" s="97" customFormat="1" ht="15" customHeight="1">
      <c r="A379" s="96"/>
      <c r="B379" s="1209"/>
      <c r="C379" s="611" t="s">
        <v>580</v>
      </c>
      <c r="D379" s="129">
        <v>133</v>
      </c>
      <c r="E379" s="130">
        <v>168</v>
      </c>
      <c r="F379" s="131">
        <v>301</v>
      </c>
      <c r="G379" s="129"/>
      <c r="H379" s="130"/>
      <c r="I379" s="132">
        <f t="shared" si="135"/>
        <v>0</v>
      </c>
      <c r="J379" s="129">
        <v>5</v>
      </c>
      <c r="K379" s="130">
        <v>2</v>
      </c>
      <c r="L379" s="132">
        <f t="shared" si="136"/>
        <v>7</v>
      </c>
      <c r="M379" s="129"/>
      <c r="N379" s="130"/>
      <c r="O379" s="132">
        <f t="shared" si="137"/>
        <v>0</v>
      </c>
      <c r="P379" s="129">
        <v>1</v>
      </c>
      <c r="Q379" s="130">
        <v>1</v>
      </c>
      <c r="R379" s="132">
        <f t="shared" si="138"/>
        <v>2</v>
      </c>
      <c r="S379" s="129"/>
      <c r="T379" s="130"/>
      <c r="U379" s="132">
        <f t="shared" si="139"/>
        <v>0</v>
      </c>
      <c r="V379" s="74"/>
      <c r="W379" s="75">
        <v>1</v>
      </c>
      <c r="X379" s="132">
        <f t="shared" si="140"/>
        <v>1</v>
      </c>
      <c r="Y379" s="129">
        <f t="shared" si="145"/>
        <v>137</v>
      </c>
      <c r="Z379" s="130">
        <f t="shared" si="146"/>
        <v>170</v>
      </c>
      <c r="AA379" s="131">
        <f t="shared" si="147"/>
        <v>307</v>
      </c>
      <c r="AB379" s="274">
        <f t="shared" si="159"/>
        <v>6</v>
      </c>
      <c r="AC379" s="400">
        <v>137</v>
      </c>
      <c r="AD379" s="400">
        <v>170</v>
      </c>
      <c r="AE379" s="401">
        <v>307</v>
      </c>
      <c r="AF379" s="371">
        <f t="shared" si="142"/>
        <v>0</v>
      </c>
      <c r="AG379" s="372">
        <f t="shared" si="133"/>
        <v>0</v>
      </c>
      <c r="AH379" s="372">
        <f t="shared" si="134"/>
        <v>0</v>
      </c>
      <c r="AJ379" s="99"/>
      <c r="AK379" s="100"/>
      <c r="AL379" s="100"/>
      <c r="AM379" s="100"/>
      <c r="AN379" s="100"/>
      <c r="AO379" s="100"/>
      <c r="AP379" s="100"/>
      <c r="AQ379" s="243"/>
      <c r="BA379" s="101"/>
      <c r="BD379" s="423">
        <f t="shared" si="150"/>
        <v>4</v>
      </c>
      <c r="BE379" s="423">
        <f t="shared" si="151"/>
        <v>2</v>
      </c>
      <c r="BF379" s="423">
        <f t="shared" si="152"/>
        <v>6</v>
      </c>
    </row>
    <row r="380" spans="1:58" s="97" customFormat="1" ht="15" customHeight="1">
      <c r="A380" s="96"/>
      <c r="B380" s="1209"/>
      <c r="C380" s="611" t="s">
        <v>581</v>
      </c>
      <c r="D380" s="129">
        <v>208</v>
      </c>
      <c r="E380" s="130">
        <v>251</v>
      </c>
      <c r="F380" s="131">
        <v>459</v>
      </c>
      <c r="G380" s="129"/>
      <c r="H380" s="130"/>
      <c r="I380" s="132">
        <f t="shared" si="135"/>
        <v>0</v>
      </c>
      <c r="J380" s="129">
        <v>5</v>
      </c>
      <c r="K380" s="130">
        <v>4</v>
      </c>
      <c r="L380" s="132">
        <f t="shared" si="136"/>
        <v>9</v>
      </c>
      <c r="M380" s="129"/>
      <c r="N380" s="130"/>
      <c r="O380" s="132">
        <f t="shared" si="137"/>
        <v>0</v>
      </c>
      <c r="P380" s="129">
        <v>4</v>
      </c>
      <c r="Q380" s="130">
        <v>3</v>
      </c>
      <c r="R380" s="132">
        <f t="shared" si="138"/>
        <v>7</v>
      </c>
      <c r="S380" s="129"/>
      <c r="T380" s="130"/>
      <c r="U380" s="132">
        <f t="shared" si="139"/>
        <v>0</v>
      </c>
      <c r="V380" s="74">
        <v>-2</v>
      </c>
      <c r="W380" s="75">
        <v>-1</v>
      </c>
      <c r="X380" s="132">
        <f t="shared" si="140"/>
        <v>-3</v>
      </c>
      <c r="Y380" s="129">
        <f t="shared" si="145"/>
        <v>207</v>
      </c>
      <c r="Z380" s="130">
        <f t="shared" si="146"/>
        <v>251</v>
      </c>
      <c r="AA380" s="131">
        <f t="shared" si="147"/>
        <v>458</v>
      </c>
      <c r="AB380" s="274">
        <f t="shared" si="159"/>
        <v>-1</v>
      </c>
      <c r="AC380" s="400">
        <v>207</v>
      </c>
      <c r="AD380" s="400">
        <v>251</v>
      </c>
      <c r="AE380" s="401">
        <v>458</v>
      </c>
      <c r="AF380" s="371">
        <f t="shared" si="142"/>
        <v>0</v>
      </c>
      <c r="AG380" s="372">
        <f t="shared" si="133"/>
        <v>0</v>
      </c>
      <c r="AH380" s="372">
        <f t="shared" si="134"/>
        <v>0</v>
      </c>
      <c r="AJ380" s="99"/>
      <c r="AK380" s="100"/>
      <c r="AL380" s="100"/>
      <c r="AM380" s="100"/>
      <c r="AN380" s="100"/>
      <c r="AO380" s="100"/>
      <c r="AP380" s="100"/>
      <c r="AQ380" s="243"/>
      <c r="BA380" s="101"/>
      <c r="BD380" s="423">
        <f t="shared" si="150"/>
        <v>-1</v>
      </c>
      <c r="BE380" s="423">
        <f t="shared" si="151"/>
        <v>0</v>
      </c>
      <c r="BF380" s="423">
        <f t="shared" si="152"/>
        <v>-1</v>
      </c>
    </row>
    <row r="381" spans="1:58" s="97" customFormat="1" ht="15" customHeight="1">
      <c r="A381" s="96"/>
      <c r="B381" s="1209"/>
      <c r="C381" s="611" t="s">
        <v>582</v>
      </c>
      <c r="D381" s="129">
        <v>159</v>
      </c>
      <c r="E381" s="130">
        <v>195</v>
      </c>
      <c r="F381" s="131">
        <v>354</v>
      </c>
      <c r="G381" s="129"/>
      <c r="H381" s="130"/>
      <c r="I381" s="132">
        <f t="shared" si="135"/>
        <v>0</v>
      </c>
      <c r="J381" s="129">
        <v>1</v>
      </c>
      <c r="K381" s="130">
        <v>2</v>
      </c>
      <c r="L381" s="132">
        <f t="shared" si="136"/>
        <v>3</v>
      </c>
      <c r="M381" s="129"/>
      <c r="N381" s="130"/>
      <c r="O381" s="132">
        <f t="shared" si="137"/>
        <v>0</v>
      </c>
      <c r="P381" s="129">
        <v>2</v>
      </c>
      <c r="Q381" s="130">
        <v>2</v>
      </c>
      <c r="R381" s="132">
        <f t="shared" si="138"/>
        <v>4</v>
      </c>
      <c r="S381" s="129"/>
      <c r="T381" s="130"/>
      <c r="U381" s="132">
        <f t="shared" si="139"/>
        <v>0</v>
      </c>
      <c r="V381" s="74">
        <v>-1</v>
      </c>
      <c r="W381" s="75"/>
      <c r="X381" s="132">
        <f t="shared" si="140"/>
        <v>-1</v>
      </c>
      <c r="Y381" s="129">
        <f t="shared" si="145"/>
        <v>157</v>
      </c>
      <c r="Z381" s="130">
        <f t="shared" si="146"/>
        <v>195</v>
      </c>
      <c r="AA381" s="131">
        <f t="shared" si="147"/>
        <v>352</v>
      </c>
      <c r="AB381" s="274">
        <f t="shared" si="159"/>
        <v>-2</v>
      </c>
      <c r="AC381" s="400">
        <v>157</v>
      </c>
      <c r="AD381" s="400">
        <v>195</v>
      </c>
      <c r="AE381" s="401">
        <v>352</v>
      </c>
      <c r="AF381" s="371">
        <f t="shared" si="142"/>
        <v>0</v>
      </c>
      <c r="AG381" s="372">
        <f t="shared" si="133"/>
        <v>0</v>
      </c>
      <c r="AH381" s="372">
        <f t="shared" si="134"/>
        <v>0</v>
      </c>
      <c r="AJ381" s="99"/>
      <c r="AK381" s="100"/>
      <c r="AL381" s="100"/>
      <c r="AM381" s="100"/>
      <c r="AN381" s="100"/>
      <c r="AO381" s="100"/>
      <c r="AP381" s="100"/>
      <c r="AQ381" s="243"/>
      <c r="BA381" s="101"/>
      <c r="BD381" s="423">
        <f t="shared" si="150"/>
        <v>-2</v>
      </c>
      <c r="BE381" s="423">
        <f t="shared" si="151"/>
        <v>0</v>
      </c>
      <c r="BF381" s="423">
        <f t="shared" si="152"/>
        <v>-2</v>
      </c>
    </row>
    <row r="382" spans="1:58" s="97" customFormat="1" ht="15" customHeight="1">
      <c r="A382" s="96"/>
      <c r="B382" s="1209"/>
      <c r="C382" s="611" t="s">
        <v>583</v>
      </c>
      <c r="D382" s="129">
        <v>54</v>
      </c>
      <c r="E382" s="130">
        <v>67</v>
      </c>
      <c r="F382" s="131">
        <v>121</v>
      </c>
      <c r="G382" s="129"/>
      <c r="H382" s="130"/>
      <c r="I382" s="132">
        <f t="shared" si="135"/>
        <v>0</v>
      </c>
      <c r="J382" s="129"/>
      <c r="K382" s="130"/>
      <c r="L382" s="132">
        <f t="shared" si="136"/>
        <v>0</v>
      </c>
      <c r="M382" s="129"/>
      <c r="N382" s="130"/>
      <c r="O382" s="132">
        <f t="shared" si="137"/>
        <v>0</v>
      </c>
      <c r="P382" s="129"/>
      <c r="Q382" s="130"/>
      <c r="R382" s="132">
        <f t="shared" si="138"/>
        <v>0</v>
      </c>
      <c r="S382" s="129"/>
      <c r="T382" s="130"/>
      <c r="U382" s="132">
        <f t="shared" si="139"/>
        <v>0</v>
      </c>
      <c r="V382" s="74"/>
      <c r="W382" s="75"/>
      <c r="X382" s="132">
        <f t="shared" si="140"/>
        <v>0</v>
      </c>
      <c r="Y382" s="129">
        <f t="shared" si="145"/>
        <v>54</v>
      </c>
      <c r="Z382" s="130">
        <f t="shared" si="146"/>
        <v>67</v>
      </c>
      <c r="AA382" s="131">
        <f t="shared" si="147"/>
        <v>121</v>
      </c>
      <c r="AB382" s="274">
        <f t="shared" si="159"/>
        <v>0</v>
      </c>
      <c r="AC382" s="400">
        <v>54</v>
      </c>
      <c r="AD382" s="400">
        <v>67</v>
      </c>
      <c r="AE382" s="401">
        <v>121</v>
      </c>
      <c r="AF382" s="371">
        <f t="shared" si="142"/>
        <v>0</v>
      </c>
      <c r="AG382" s="372">
        <f t="shared" si="133"/>
        <v>0</v>
      </c>
      <c r="AH382" s="372">
        <f t="shared" si="134"/>
        <v>0</v>
      </c>
      <c r="AJ382" s="99"/>
      <c r="AK382" s="100"/>
      <c r="AL382" s="100"/>
      <c r="AM382" s="100"/>
      <c r="AN382" s="100"/>
      <c r="AO382" s="100"/>
      <c r="AP382" s="100"/>
      <c r="AQ382" s="243"/>
      <c r="BA382" s="101"/>
      <c r="BD382" s="423">
        <f t="shared" si="150"/>
        <v>0</v>
      </c>
      <c r="BE382" s="423">
        <f t="shared" si="151"/>
        <v>0</v>
      </c>
      <c r="BF382" s="423">
        <f t="shared" si="152"/>
        <v>0</v>
      </c>
    </row>
    <row r="383" spans="1:58" s="97" customFormat="1" ht="15" customHeight="1">
      <c r="A383" s="96"/>
      <c r="B383" s="1209"/>
      <c r="C383" s="611" t="s">
        <v>584</v>
      </c>
      <c r="D383" s="129">
        <v>31</v>
      </c>
      <c r="E383" s="130">
        <v>41</v>
      </c>
      <c r="F383" s="131">
        <v>72</v>
      </c>
      <c r="G383" s="129"/>
      <c r="H383" s="130"/>
      <c r="I383" s="132">
        <f t="shared" si="135"/>
        <v>0</v>
      </c>
      <c r="J383" s="129"/>
      <c r="K383" s="130"/>
      <c r="L383" s="132">
        <f t="shared" si="136"/>
        <v>0</v>
      </c>
      <c r="M383" s="129"/>
      <c r="N383" s="130"/>
      <c r="O383" s="132">
        <f t="shared" si="137"/>
        <v>0</v>
      </c>
      <c r="P383" s="129">
        <v>1</v>
      </c>
      <c r="Q383" s="130"/>
      <c r="R383" s="132">
        <f t="shared" si="138"/>
        <v>1</v>
      </c>
      <c r="S383" s="129"/>
      <c r="T383" s="130"/>
      <c r="U383" s="132">
        <f t="shared" si="139"/>
        <v>0</v>
      </c>
      <c r="V383" s="74"/>
      <c r="W383" s="75"/>
      <c r="X383" s="132">
        <f t="shared" si="140"/>
        <v>0</v>
      </c>
      <c r="Y383" s="129">
        <f t="shared" si="145"/>
        <v>30</v>
      </c>
      <c r="Z383" s="130">
        <f t="shared" si="146"/>
        <v>41</v>
      </c>
      <c r="AA383" s="131">
        <f t="shared" si="147"/>
        <v>71</v>
      </c>
      <c r="AB383" s="274">
        <f t="shared" si="159"/>
        <v>-1</v>
      </c>
      <c r="AC383" s="400">
        <v>30</v>
      </c>
      <c r="AD383" s="400">
        <v>41</v>
      </c>
      <c r="AE383" s="401">
        <v>71</v>
      </c>
      <c r="AF383" s="371">
        <f t="shared" si="142"/>
        <v>0</v>
      </c>
      <c r="AG383" s="372">
        <f t="shared" si="133"/>
        <v>0</v>
      </c>
      <c r="AH383" s="372">
        <f t="shared" si="134"/>
        <v>0</v>
      </c>
      <c r="AJ383" s="99"/>
      <c r="AK383" s="100"/>
      <c r="AL383" s="100"/>
      <c r="AM383" s="100"/>
      <c r="AN383" s="100"/>
      <c r="AO383" s="100"/>
      <c r="AP383" s="100"/>
      <c r="AQ383" s="243"/>
      <c r="BA383" s="101"/>
      <c r="BD383" s="423">
        <f t="shared" si="150"/>
        <v>-1</v>
      </c>
      <c r="BE383" s="423">
        <f t="shared" si="151"/>
        <v>0</v>
      </c>
      <c r="BF383" s="423">
        <f t="shared" si="152"/>
        <v>-1</v>
      </c>
    </row>
    <row r="384" spans="1:58" s="97" customFormat="1" ht="15" customHeight="1">
      <c r="A384" s="96"/>
      <c r="B384" s="1209"/>
      <c r="C384" s="611" t="s">
        <v>585</v>
      </c>
      <c r="D384" s="129">
        <v>291</v>
      </c>
      <c r="E384" s="130">
        <v>339</v>
      </c>
      <c r="F384" s="131">
        <v>630</v>
      </c>
      <c r="G384" s="129"/>
      <c r="H384" s="130"/>
      <c r="I384" s="132">
        <f t="shared" si="135"/>
        <v>0</v>
      </c>
      <c r="J384" s="129">
        <v>6</v>
      </c>
      <c r="K384" s="130">
        <v>8</v>
      </c>
      <c r="L384" s="132">
        <f t="shared" si="136"/>
        <v>14</v>
      </c>
      <c r="M384" s="129"/>
      <c r="N384" s="130"/>
      <c r="O384" s="132">
        <f t="shared" si="137"/>
        <v>0</v>
      </c>
      <c r="P384" s="129">
        <v>2</v>
      </c>
      <c r="Q384" s="130">
        <v>4</v>
      </c>
      <c r="R384" s="132">
        <f t="shared" si="138"/>
        <v>6</v>
      </c>
      <c r="S384" s="129"/>
      <c r="T384" s="130"/>
      <c r="U384" s="132">
        <f t="shared" si="139"/>
        <v>0</v>
      </c>
      <c r="V384" s="74">
        <v>1</v>
      </c>
      <c r="W384" s="75">
        <v>1</v>
      </c>
      <c r="X384" s="132">
        <f t="shared" si="140"/>
        <v>2</v>
      </c>
      <c r="Y384" s="129">
        <f t="shared" si="145"/>
        <v>296</v>
      </c>
      <c r="Z384" s="130">
        <f t="shared" si="146"/>
        <v>344</v>
      </c>
      <c r="AA384" s="131">
        <f t="shared" si="147"/>
        <v>640</v>
      </c>
      <c r="AB384" s="274">
        <f t="shared" si="159"/>
        <v>10</v>
      </c>
      <c r="AC384" s="400">
        <v>296</v>
      </c>
      <c r="AD384" s="400">
        <v>344</v>
      </c>
      <c r="AE384" s="401">
        <v>640</v>
      </c>
      <c r="AF384" s="371">
        <f t="shared" si="142"/>
        <v>0</v>
      </c>
      <c r="AG384" s="372">
        <f t="shared" si="133"/>
        <v>0</v>
      </c>
      <c r="AH384" s="372">
        <f t="shared" si="134"/>
        <v>0</v>
      </c>
      <c r="AJ384" s="99"/>
      <c r="AK384" s="100"/>
      <c r="AL384" s="100"/>
      <c r="AM384" s="100"/>
      <c r="AN384" s="100"/>
      <c r="AO384" s="100"/>
      <c r="AP384" s="100"/>
      <c r="AQ384" s="243"/>
      <c r="BA384" s="101"/>
      <c r="BD384" s="423">
        <f t="shared" si="150"/>
        <v>5</v>
      </c>
      <c r="BE384" s="423">
        <f t="shared" si="151"/>
        <v>5</v>
      </c>
      <c r="BF384" s="423">
        <f t="shared" si="152"/>
        <v>10</v>
      </c>
    </row>
    <row r="385" spans="1:58" s="97" customFormat="1" ht="15" customHeight="1">
      <c r="A385" s="96"/>
      <c r="B385" s="1209"/>
      <c r="C385" s="611" t="s">
        <v>586</v>
      </c>
      <c r="D385" s="129">
        <v>243</v>
      </c>
      <c r="E385" s="130">
        <v>279</v>
      </c>
      <c r="F385" s="131">
        <v>522</v>
      </c>
      <c r="G385" s="129"/>
      <c r="H385" s="130"/>
      <c r="I385" s="132">
        <f t="shared" si="135"/>
        <v>0</v>
      </c>
      <c r="J385" s="129">
        <v>3</v>
      </c>
      <c r="K385" s="130">
        <v>3</v>
      </c>
      <c r="L385" s="132">
        <f t="shared" si="136"/>
        <v>6</v>
      </c>
      <c r="M385" s="129"/>
      <c r="N385" s="130"/>
      <c r="O385" s="132">
        <f t="shared" si="137"/>
        <v>0</v>
      </c>
      <c r="P385" s="129">
        <v>2</v>
      </c>
      <c r="Q385" s="130">
        <v>2</v>
      </c>
      <c r="R385" s="132">
        <f t="shared" si="138"/>
        <v>4</v>
      </c>
      <c r="S385" s="129"/>
      <c r="T385" s="130"/>
      <c r="U385" s="132">
        <f t="shared" si="139"/>
        <v>0</v>
      </c>
      <c r="V385" s="74"/>
      <c r="W385" s="75">
        <v>-2</v>
      </c>
      <c r="X385" s="132">
        <f t="shared" si="140"/>
        <v>-2</v>
      </c>
      <c r="Y385" s="129">
        <f t="shared" si="145"/>
        <v>244</v>
      </c>
      <c r="Z385" s="130">
        <f t="shared" si="146"/>
        <v>278</v>
      </c>
      <c r="AA385" s="131">
        <f t="shared" si="147"/>
        <v>522</v>
      </c>
      <c r="AB385" s="274">
        <f t="shared" si="159"/>
        <v>0</v>
      </c>
      <c r="AC385" s="400">
        <v>244</v>
      </c>
      <c r="AD385" s="400">
        <v>278</v>
      </c>
      <c r="AE385" s="401">
        <v>522</v>
      </c>
      <c r="AF385" s="371">
        <f t="shared" si="142"/>
        <v>0</v>
      </c>
      <c r="AG385" s="372">
        <f t="shared" si="133"/>
        <v>0</v>
      </c>
      <c r="AH385" s="372">
        <f t="shared" si="134"/>
        <v>0</v>
      </c>
      <c r="AJ385" s="99"/>
      <c r="AK385" s="100"/>
      <c r="AL385" s="100"/>
      <c r="AM385" s="100"/>
      <c r="AN385" s="100"/>
      <c r="AO385" s="100"/>
      <c r="AP385" s="100"/>
      <c r="AQ385" s="243"/>
      <c r="BA385" s="101"/>
      <c r="BD385" s="423">
        <f t="shared" si="150"/>
        <v>1</v>
      </c>
      <c r="BE385" s="423">
        <f t="shared" si="151"/>
        <v>-1</v>
      </c>
      <c r="BF385" s="423">
        <f t="shared" si="152"/>
        <v>0</v>
      </c>
    </row>
    <row r="386" spans="1:58" s="97" customFormat="1" ht="15" customHeight="1">
      <c r="A386" s="96"/>
      <c r="B386" s="1209"/>
      <c r="C386" s="611" t="s">
        <v>587</v>
      </c>
      <c r="D386" s="151">
        <v>82</v>
      </c>
      <c r="E386" s="152">
        <v>92</v>
      </c>
      <c r="F386" s="153">
        <v>174</v>
      </c>
      <c r="G386" s="151"/>
      <c r="H386" s="152"/>
      <c r="I386" s="154">
        <f t="shared" si="135"/>
        <v>0</v>
      </c>
      <c r="J386" s="151"/>
      <c r="K386" s="152"/>
      <c r="L386" s="154">
        <f t="shared" si="136"/>
        <v>0</v>
      </c>
      <c r="M386" s="151"/>
      <c r="N386" s="152"/>
      <c r="O386" s="154">
        <f t="shared" si="137"/>
        <v>0</v>
      </c>
      <c r="P386" s="151">
        <v>1</v>
      </c>
      <c r="Q386" s="152"/>
      <c r="R386" s="154">
        <f t="shared" si="138"/>
        <v>1</v>
      </c>
      <c r="S386" s="151"/>
      <c r="T386" s="152"/>
      <c r="U386" s="154">
        <f t="shared" si="139"/>
        <v>0</v>
      </c>
      <c r="V386" s="76">
        <v>-1</v>
      </c>
      <c r="W386" s="77">
        <v>-1</v>
      </c>
      <c r="X386" s="154">
        <f t="shared" si="140"/>
        <v>-2</v>
      </c>
      <c r="Y386" s="151">
        <f t="shared" si="145"/>
        <v>80</v>
      </c>
      <c r="Z386" s="152">
        <f t="shared" si="146"/>
        <v>91</v>
      </c>
      <c r="AA386" s="153">
        <f t="shared" si="147"/>
        <v>171</v>
      </c>
      <c r="AB386" s="275">
        <f t="shared" si="159"/>
        <v>-3</v>
      </c>
      <c r="AC386" s="402">
        <v>80</v>
      </c>
      <c r="AD386" s="402">
        <v>91</v>
      </c>
      <c r="AE386" s="403">
        <v>171</v>
      </c>
      <c r="AF386" s="373">
        <f t="shared" si="142"/>
        <v>0</v>
      </c>
      <c r="AG386" s="374">
        <f t="shared" si="133"/>
        <v>0</v>
      </c>
      <c r="AH386" s="374">
        <f t="shared" si="134"/>
        <v>0</v>
      </c>
      <c r="AJ386" s="99"/>
      <c r="AK386" s="100"/>
      <c r="AL386" s="100"/>
      <c r="AM386" s="100"/>
      <c r="AN386" s="100"/>
      <c r="AO386" s="100"/>
      <c r="AP386" s="100"/>
      <c r="AQ386" s="243"/>
      <c r="BA386" s="101"/>
      <c r="BD386" s="423">
        <f t="shared" si="150"/>
        <v>-2</v>
      </c>
      <c r="BE386" s="423">
        <f t="shared" si="151"/>
        <v>-1</v>
      </c>
      <c r="BF386" s="423">
        <f t="shared" si="152"/>
        <v>-3</v>
      </c>
    </row>
    <row r="387" spans="1:58" s="97" customFormat="1" ht="15" customHeight="1">
      <c r="A387" s="96"/>
      <c r="B387" s="1209"/>
      <c r="C387" s="611" t="s">
        <v>588</v>
      </c>
      <c r="D387" s="162">
        <v>43</v>
      </c>
      <c r="E387" s="163">
        <v>46</v>
      </c>
      <c r="F387" s="164">
        <v>89</v>
      </c>
      <c r="G387" s="162"/>
      <c r="H387" s="163"/>
      <c r="I387" s="165">
        <f t="shared" si="135"/>
        <v>0</v>
      </c>
      <c r="J387" s="162"/>
      <c r="K387" s="163"/>
      <c r="L387" s="165">
        <f t="shared" si="136"/>
        <v>0</v>
      </c>
      <c r="M387" s="162"/>
      <c r="N387" s="163"/>
      <c r="O387" s="165">
        <f t="shared" si="137"/>
        <v>0</v>
      </c>
      <c r="P387" s="162"/>
      <c r="Q387" s="163"/>
      <c r="R387" s="165">
        <f t="shared" si="138"/>
        <v>0</v>
      </c>
      <c r="S387" s="162"/>
      <c r="T387" s="163"/>
      <c r="U387" s="165">
        <f t="shared" si="139"/>
        <v>0</v>
      </c>
      <c r="V387" s="234"/>
      <c r="W387" s="235"/>
      <c r="X387" s="165">
        <f t="shared" si="140"/>
        <v>0</v>
      </c>
      <c r="Y387" s="162">
        <f t="shared" si="145"/>
        <v>43</v>
      </c>
      <c r="Z387" s="163">
        <f t="shared" si="146"/>
        <v>46</v>
      </c>
      <c r="AA387" s="164">
        <f t="shared" si="147"/>
        <v>89</v>
      </c>
      <c r="AB387" s="276">
        <f t="shared" si="159"/>
        <v>0</v>
      </c>
      <c r="AC387" s="404">
        <v>43</v>
      </c>
      <c r="AD387" s="404">
        <v>46</v>
      </c>
      <c r="AE387" s="405">
        <v>89</v>
      </c>
      <c r="AF387" s="375">
        <f t="shared" si="142"/>
        <v>0</v>
      </c>
      <c r="AG387" s="376">
        <f t="shared" si="133"/>
        <v>0</v>
      </c>
      <c r="AH387" s="376">
        <f t="shared" si="134"/>
        <v>0</v>
      </c>
      <c r="AJ387" s="99"/>
      <c r="AK387" s="100"/>
      <c r="AL387" s="100"/>
      <c r="AM387" s="100"/>
      <c r="AN387" s="100"/>
      <c r="AO387" s="100"/>
      <c r="AP387" s="100"/>
      <c r="AQ387" s="243"/>
      <c r="BA387" s="101"/>
      <c r="BD387" s="423">
        <f t="shared" si="150"/>
        <v>0</v>
      </c>
      <c r="BE387" s="423">
        <f t="shared" si="151"/>
        <v>0</v>
      </c>
      <c r="BF387" s="423">
        <f t="shared" si="152"/>
        <v>0</v>
      </c>
    </row>
    <row r="388" spans="1:58" s="97" customFormat="1" ht="15" customHeight="1">
      <c r="A388" s="96"/>
      <c r="B388" s="1209"/>
      <c r="C388" s="611" t="s">
        <v>589</v>
      </c>
      <c r="D388" s="129">
        <v>40</v>
      </c>
      <c r="E388" s="130">
        <v>50</v>
      </c>
      <c r="F388" s="131">
        <v>90</v>
      </c>
      <c r="G388" s="129"/>
      <c r="H388" s="130"/>
      <c r="I388" s="132">
        <f t="shared" si="135"/>
        <v>0</v>
      </c>
      <c r="J388" s="129"/>
      <c r="K388" s="130"/>
      <c r="L388" s="132">
        <f t="shared" si="136"/>
        <v>0</v>
      </c>
      <c r="M388" s="129"/>
      <c r="N388" s="130"/>
      <c r="O388" s="132">
        <f t="shared" si="137"/>
        <v>0</v>
      </c>
      <c r="P388" s="129"/>
      <c r="Q388" s="130"/>
      <c r="R388" s="132">
        <f t="shared" si="138"/>
        <v>0</v>
      </c>
      <c r="S388" s="129"/>
      <c r="T388" s="130"/>
      <c r="U388" s="132">
        <f t="shared" si="139"/>
        <v>0</v>
      </c>
      <c r="V388" s="74"/>
      <c r="W388" s="75"/>
      <c r="X388" s="132">
        <f t="shared" si="140"/>
        <v>0</v>
      </c>
      <c r="Y388" s="129">
        <f t="shared" si="145"/>
        <v>40</v>
      </c>
      <c r="Z388" s="130">
        <f t="shared" si="146"/>
        <v>50</v>
      </c>
      <c r="AA388" s="131">
        <f t="shared" si="147"/>
        <v>90</v>
      </c>
      <c r="AB388" s="274">
        <f t="shared" si="159"/>
        <v>0</v>
      </c>
      <c r="AC388" s="400">
        <v>40</v>
      </c>
      <c r="AD388" s="400">
        <v>50</v>
      </c>
      <c r="AE388" s="401">
        <v>90</v>
      </c>
      <c r="AF388" s="371">
        <f t="shared" si="142"/>
        <v>0</v>
      </c>
      <c r="AG388" s="372">
        <f t="shared" si="133"/>
        <v>0</v>
      </c>
      <c r="AH388" s="372">
        <f t="shared" si="134"/>
        <v>0</v>
      </c>
      <c r="AJ388" s="99"/>
      <c r="AK388" s="100"/>
      <c r="AL388" s="100"/>
      <c r="AM388" s="100"/>
      <c r="AN388" s="100"/>
      <c r="AO388" s="100"/>
      <c r="AP388" s="100"/>
      <c r="AQ388" s="243"/>
      <c r="BA388" s="101"/>
      <c r="BD388" s="423">
        <f t="shared" si="150"/>
        <v>0</v>
      </c>
      <c r="BE388" s="423">
        <f t="shared" si="151"/>
        <v>0</v>
      </c>
      <c r="BF388" s="423">
        <f t="shared" si="152"/>
        <v>0</v>
      </c>
    </row>
    <row r="389" spans="1:58" s="97" customFormat="1" ht="15" customHeight="1">
      <c r="A389" s="96"/>
      <c r="B389" s="1209"/>
      <c r="C389" s="611" t="s">
        <v>590</v>
      </c>
      <c r="D389" s="129">
        <v>32</v>
      </c>
      <c r="E389" s="130">
        <v>38</v>
      </c>
      <c r="F389" s="131">
        <v>70</v>
      </c>
      <c r="G389" s="129"/>
      <c r="H389" s="130"/>
      <c r="I389" s="132">
        <f t="shared" si="135"/>
        <v>0</v>
      </c>
      <c r="J389" s="129"/>
      <c r="K389" s="130"/>
      <c r="L389" s="132">
        <f t="shared" si="136"/>
        <v>0</v>
      </c>
      <c r="M389" s="129"/>
      <c r="N389" s="130"/>
      <c r="O389" s="132">
        <f t="shared" si="137"/>
        <v>0</v>
      </c>
      <c r="P389" s="129"/>
      <c r="Q389" s="130"/>
      <c r="R389" s="132">
        <f t="shared" si="138"/>
        <v>0</v>
      </c>
      <c r="S389" s="129"/>
      <c r="T389" s="130"/>
      <c r="U389" s="132">
        <f t="shared" si="139"/>
        <v>0</v>
      </c>
      <c r="V389" s="74"/>
      <c r="W389" s="75"/>
      <c r="X389" s="132">
        <f t="shared" si="140"/>
        <v>0</v>
      </c>
      <c r="Y389" s="129">
        <f t="shared" si="145"/>
        <v>32</v>
      </c>
      <c r="Z389" s="130">
        <f t="shared" si="146"/>
        <v>38</v>
      </c>
      <c r="AA389" s="131">
        <f t="shared" si="147"/>
        <v>70</v>
      </c>
      <c r="AB389" s="274">
        <f t="shared" si="159"/>
        <v>0</v>
      </c>
      <c r="AC389" s="400">
        <v>32</v>
      </c>
      <c r="AD389" s="400">
        <v>38</v>
      </c>
      <c r="AE389" s="401">
        <v>70</v>
      </c>
      <c r="AF389" s="371">
        <f t="shared" si="142"/>
        <v>0</v>
      </c>
      <c r="AG389" s="372">
        <f t="shared" si="133"/>
        <v>0</v>
      </c>
      <c r="AH389" s="372">
        <f t="shared" si="134"/>
        <v>0</v>
      </c>
      <c r="AJ389" s="99"/>
      <c r="AK389" s="100"/>
      <c r="AL389" s="100"/>
      <c r="AM389" s="100"/>
      <c r="AN389" s="100"/>
      <c r="AO389" s="100"/>
      <c r="AP389" s="100"/>
      <c r="AQ389" s="243"/>
      <c r="BA389" s="101"/>
      <c r="BD389" s="423">
        <f t="shared" si="150"/>
        <v>0</v>
      </c>
      <c r="BE389" s="423">
        <f t="shared" si="151"/>
        <v>0</v>
      </c>
      <c r="BF389" s="423">
        <f t="shared" si="152"/>
        <v>0</v>
      </c>
    </row>
    <row r="390" spans="1:58" s="97" customFormat="1" ht="15" customHeight="1">
      <c r="A390" s="96"/>
      <c r="B390" s="1210"/>
      <c r="C390" s="612" t="s">
        <v>244</v>
      </c>
      <c r="D390" s="199">
        <v>2088</v>
      </c>
      <c r="E390" s="200">
        <v>2374</v>
      </c>
      <c r="F390" s="201">
        <v>4462</v>
      </c>
      <c r="G390" s="199">
        <f>SUM(G377:G389)</f>
        <v>0</v>
      </c>
      <c r="H390" s="200">
        <f>SUM(H377:H389)</f>
        <v>0</v>
      </c>
      <c r="I390" s="201">
        <f t="shared" si="135"/>
        <v>0</v>
      </c>
      <c r="J390" s="199">
        <f>SUM(J377:J389)</f>
        <v>25</v>
      </c>
      <c r="K390" s="200">
        <f>SUM(K377:K389)</f>
        <v>29</v>
      </c>
      <c r="L390" s="201">
        <f t="shared" si="136"/>
        <v>54</v>
      </c>
      <c r="M390" s="199">
        <f>SUM(M377:M389)</f>
        <v>0</v>
      </c>
      <c r="N390" s="200">
        <f>SUM(N377:N389)</f>
        <v>0</v>
      </c>
      <c r="O390" s="201">
        <f t="shared" si="137"/>
        <v>0</v>
      </c>
      <c r="P390" s="199">
        <f>SUM(P377:P389)</f>
        <v>18</v>
      </c>
      <c r="Q390" s="200">
        <f>SUM(Q377:Q389)</f>
        <v>19</v>
      </c>
      <c r="R390" s="201">
        <f t="shared" si="138"/>
        <v>37</v>
      </c>
      <c r="S390" s="199">
        <f>SUM(S377:S389)</f>
        <v>0</v>
      </c>
      <c r="T390" s="200">
        <f>SUM(T377:T389)</f>
        <v>0</v>
      </c>
      <c r="U390" s="201">
        <f t="shared" si="139"/>
        <v>0</v>
      </c>
      <c r="V390" s="64">
        <f>SUM(V377:V389)</f>
        <v>-2</v>
      </c>
      <c r="W390" s="65">
        <f>SUM(W377:W389)</f>
        <v>-3</v>
      </c>
      <c r="X390" s="201">
        <f t="shared" si="140"/>
        <v>-5</v>
      </c>
      <c r="Y390" s="199">
        <f t="shared" si="145"/>
        <v>2093</v>
      </c>
      <c r="Z390" s="200">
        <f t="shared" si="146"/>
        <v>2381</v>
      </c>
      <c r="AA390" s="201">
        <f t="shared" si="147"/>
        <v>4474</v>
      </c>
      <c r="AB390" s="279">
        <f>SUM(AB377:AB389)</f>
        <v>12</v>
      </c>
      <c r="AC390" s="419">
        <f>SUM(AC377:AC389)</f>
        <v>2093</v>
      </c>
      <c r="AD390" s="419">
        <f>SUM(AD377:AD389)</f>
        <v>2381</v>
      </c>
      <c r="AE390" s="419">
        <f>SUM(AE377:AE389)</f>
        <v>4474</v>
      </c>
      <c r="AF390" s="381">
        <f t="shared" si="142"/>
        <v>0</v>
      </c>
      <c r="AG390" s="382">
        <f t="shared" si="133"/>
        <v>0</v>
      </c>
      <c r="AH390" s="382">
        <f t="shared" si="134"/>
        <v>0</v>
      </c>
      <c r="AJ390" s="99"/>
      <c r="AK390" s="100"/>
      <c r="AL390" s="100"/>
      <c r="AM390" s="100"/>
      <c r="AN390" s="100"/>
      <c r="AO390" s="100"/>
      <c r="AP390" s="100"/>
      <c r="AQ390" s="243"/>
      <c r="BA390" s="101"/>
      <c r="BD390" s="423">
        <f t="shared" si="150"/>
        <v>5</v>
      </c>
      <c r="BE390" s="423">
        <f t="shared" si="151"/>
        <v>7</v>
      </c>
      <c r="BF390" s="423">
        <f t="shared" si="152"/>
        <v>12</v>
      </c>
    </row>
    <row r="391" spans="1:58" s="97" customFormat="1" ht="15" customHeight="1">
      <c r="A391" s="96"/>
      <c r="B391" s="1252" t="s">
        <v>318</v>
      </c>
      <c r="C391" s="1253"/>
      <c r="D391" s="202">
        <v>10270</v>
      </c>
      <c r="E391" s="202">
        <v>11063</v>
      </c>
      <c r="F391" s="202">
        <v>21333</v>
      </c>
      <c r="G391" s="202">
        <f>SUM(G390,G376,G369,G356,G350)</f>
        <v>0</v>
      </c>
      <c r="H391" s="203">
        <f>SUM(H390,H376,H369,H356,H350)</f>
        <v>0</v>
      </c>
      <c r="I391" s="204">
        <f t="shared" si="135"/>
        <v>0</v>
      </c>
      <c r="J391" s="202">
        <f>SUM(J390,J376,J369,J356,J350)</f>
        <v>142</v>
      </c>
      <c r="K391" s="203">
        <f>SUM(K390,K376,K369,K356,K350)</f>
        <v>136</v>
      </c>
      <c r="L391" s="204">
        <f t="shared" si="136"/>
        <v>278</v>
      </c>
      <c r="M391" s="202">
        <f>SUM(M390,M376,M369,M356,M350)</f>
        <v>0</v>
      </c>
      <c r="N391" s="203">
        <f>SUM(N390,N376,N369,N356,N350)</f>
        <v>0</v>
      </c>
      <c r="O391" s="204">
        <f t="shared" si="137"/>
        <v>0</v>
      </c>
      <c r="P391" s="202">
        <f>SUM(P390,P376,P369,P356,P350)</f>
        <v>134</v>
      </c>
      <c r="Q391" s="203">
        <f>SUM(Q390,Q376,Q369,Q356,Q350)</f>
        <v>142</v>
      </c>
      <c r="R391" s="204">
        <f t="shared" si="138"/>
        <v>276</v>
      </c>
      <c r="S391" s="202">
        <f>SUM(S390,S376,S369,S356,S350)</f>
        <v>2</v>
      </c>
      <c r="T391" s="203">
        <f>SUM(T390,T376,T369,T356,T350)</f>
        <v>1</v>
      </c>
      <c r="U391" s="204">
        <f t="shared" si="139"/>
        <v>3</v>
      </c>
      <c r="V391" s="66">
        <f>SUM(V390,V376,V369,V356,V350)</f>
        <v>-2</v>
      </c>
      <c r="W391" s="67">
        <f>SUM(W390,W376,W369,W356,W350)</f>
        <v>-3</v>
      </c>
      <c r="X391" s="204">
        <f t="shared" si="140"/>
        <v>-5</v>
      </c>
      <c r="Y391" s="202">
        <f t="shared" si="145"/>
        <v>10278</v>
      </c>
      <c r="Z391" s="203">
        <f t="shared" si="146"/>
        <v>11055</v>
      </c>
      <c r="AA391" s="204">
        <f t="shared" si="147"/>
        <v>21333</v>
      </c>
      <c r="AB391" s="280">
        <f>SUM(AB390,AB376,AB369,AB356,AB350)</f>
        <v>0</v>
      </c>
      <c r="AC391" s="202">
        <f>SUM(AC390,AC376,AC369,AC356,AC350)</f>
        <v>10278</v>
      </c>
      <c r="AD391" s="202">
        <f>SUM(AD390,AD376,AD369,AD356,AD350)</f>
        <v>11055</v>
      </c>
      <c r="AE391" s="202">
        <f>SUM(AE390,AE376,AE369,AE356,AE350)</f>
        <v>21333</v>
      </c>
      <c r="AF391" s="383">
        <f t="shared" si="142"/>
        <v>0</v>
      </c>
      <c r="AG391" s="384">
        <f aca="true" t="shared" si="160" ref="AG391:AG454">IF(Z391=AD391,0,1)</f>
        <v>0</v>
      </c>
      <c r="AH391" s="384">
        <f aca="true" t="shared" si="161" ref="AH391:AH454">IF(AA391=AE391,0,1)</f>
        <v>0</v>
      </c>
      <c r="AJ391" s="99"/>
      <c r="AK391" s="100"/>
      <c r="AL391" s="100"/>
      <c r="AM391" s="100"/>
      <c r="AN391" s="100"/>
      <c r="AO391" s="100"/>
      <c r="AP391" s="100"/>
      <c r="AQ391" s="243"/>
      <c r="BA391" s="101"/>
      <c r="BD391" s="423">
        <f t="shared" si="150"/>
        <v>8</v>
      </c>
      <c r="BE391" s="423">
        <f t="shared" si="151"/>
        <v>-8</v>
      </c>
      <c r="BF391" s="423">
        <f t="shared" si="152"/>
        <v>0</v>
      </c>
    </row>
    <row r="392" spans="2:61" ht="15" customHeight="1">
      <c r="B392" s="1201" t="s">
        <v>271</v>
      </c>
      <c r="C392" s="161">
        <v>1</v>
      </c>
      <c r="D392" s="162">
        <v>826</v>
      </c>
      <c r="E392" s="163">
        <v>854</v>
      </c>
      <c r="F392" s="164">
        <v>1680</v>
      </c>
      <c r="G392" s="162"/>
      <c r="H392" s="163"/>
      <c r="I392" s="165">
        <f aca="true" t="shared" si="162" ref="I392:I455">SUM(G392:H392)</f>
        <v>0</v>
      </c>
      <c r="J392" s="162">
        <v>10</v>
      </c>
      <c r="K392" s="163">
        <v>9</v>
      </c>
      <c r="L392" s="165">
        <f aca="true" t="shared" si="163" ref="L392:L455">SUM(J392:K392)</f>
        <v>19</v>
      </c>
      <c r="M392" s="162"/>
      <c r="N392" s="163"/>
      <c r="O392" s="165">
        <f aca="true" t="shared" si="164" ref="O392:O455">SUM(M392:N392)</f>
        <v>0</v>
      </c>
      <c r="P392" s="191">
        <v>9</v>
      </c>
      <c r="Q392" s="192">
        <v>11</v>
      </c>
      <c r="R392" s="165">
        <f aca="true" t="shared" si="165" ref="R392:R455">SUM(P392:Q392)</f>
        <v>20</v>
      </c>
      <c r="S392" s="191">
        <v>0</v>
      </c>
      <c r="T392" s="192">
        <v>0</v>
      </c>
      <c r="U392" s="165">
        <f aca="true" t="shared" si="166" ref="U392:U455">SUM(S392:T392)</f>
        <v>0</v>
      </c>
      <c r="V392" s="58">
        <v>3</v>
      </c>
      <c r="W392" s="59">
        <v>7</v>
      </c>
      <c r="X392" s="165">
        <f aca="true" t="shared" si="167" ref="X392:X455">SUM(V392:W392)</f>
        <v>10</v>
      </c>
      <c r="Y392" s="162">
        <f t="shared" si="145"/>
        <v>830</v>
      </c>
      <c r="Z392" s="163">
        <f t="shared" si="146"/>
        <v>859</v>
      </c>
      <c r="AA392" s="164">
        <f t="shared" si="147"/>
        <v>1689</v>
      </c>
      <c r="AB392" s="276">
        <f aca="true" t="shared" si="168" ref="AB392:AB401">AA392-F392</f>
        <v>9</v>
      </c>
      <c r="AC392" s="413">
        <v>830</v>
      </c>
      <c r="AD392" s="413">
        <v>859</v>
      </c>
      <c r="AE392" s="414">
        <v>1689</v>
      </c>
      <c r="AF392" s="375">
        <f aca="true" t="shared" si="169" ref="AF392:AF455">IF(Y392=AC392,0,1)</f>
        <v>0</v>
      </c>
      <c r="AG392" s="376">
        <f t="shared" si="160"/>
        <v>0</v>
      </c>
      <c r="AH392" s="376">
        <f t="shared" si="161"/>
        <v>0</v>
      </c>
      <c r="BD392" s="423">
        <f t="shared" si="150"/>
        <v>4</v>
      </c>
      <c r="BE392" s="423">
        <f t="shared" si="151"/>
        <v>5</v>
      </c>
      <c r="BF392" s="423">
        <f t="shared" si="152"/>
        <v>9</v>
      </c>
      <c r="BH392" s="97"/>
      <c r="BI392" s="97"/>
    </row>
    <row r="393" spans="2:61" ht="15" customHeight="1">
      <c r="B393" s="1201"/>
      <c r="C393" s="128">
        <v>2</v>
      </c>
      <c r="D393" s="129">
        <v>703</v>
      </c>
      <c r="E393" s="130">
        <v>741</v>
      </c>
      <c r="F393" s="131">
        <v>1444</v>
      </c>
      <c r="G393" s="129"/>
      <c r="H393" s="130"/>
      <c r="I393" s="132">
        <f t="shared" si="162"/>
        <v>0</v>
      </c>
      <c r="J393" s="129">
        <v>2</v>
      </c>
      <c r="K393" s="130">
        <v>13</v>
      </c>
      <c r="L393" s="132">
        <f t="shared" si="163"/>
        <v>15</v>
      </c>
      <c r="M393" s="129"/>
      <c r="N393" s="130"/>
      <c r="O393" s="132">
        <f t="shared" si="164"/>
        <v>0</v>
      </c>
      <c r="P393" s="187">
        <v>15</v>
      </c>
      <c r="Q393" s="188">
        <v>6</v>
      </c>
      <c r="R393" s="132">
        <f t="shared" si="165"/>
        <v>21</v>
      </c>
      <c r="S393" s="187">
        <v>0</v>
      </c>
      <c r="T393" s="188">
        <v>0</v>
      </c>
      <c r="U393" s="132">
        <f t="shared" si="166"/>
        <v>0</v>
      </c>
      <c r="V393" s="54">
        <v>-1</v>
      </c>
      <c r="W393" s="55">
        <v>-4</v>
      </c>
      <c r="X393" s="132">
        <f t="shared" si="167"/>
        <v>-5</v>
      </c>
      <c r="Y393" s="129">
        <f t="shared" si="145"/>
        <v>689</v>
      </c>
      <c r="Z393" s="130">
        <f t="shared" si="146"/>
        <v>744</v>
      </c>
      <c r="AA393" s="131">
        <f t="shared" si="147"/>
        <v>1433</v>
      </c>
      <c r="AB393" s="274">
        <f t="shared" si="168"/>
        <v>-11</v>
      </c>
      <c r="AC393" s="409">
        <v>689</v>
      </c>
      <c r="AD393" s="409">
        <v>744</v>
      </c>
      <c r="AE393" s="410">
        <v>1433</v>
      </c>
      <c r="AF393" s="371">
        <f t="shared" si="169"/>
        <v>0</v>
      </c>
      <c r="AG393" s="372">
        <f t="shared" si="160"/>
        <v>0</v>
      </c>
      <c r="AH393" s="372">
        <f t="shared" si="161"/>
        <v>0</v>
      </c>
      <c r="BD393" s="423">
        <f t="shared" si="150"/>
        <v>-14</v>
      </c>
      <c r="BE393" s="423">
        <f t="shared" si="151"/>
        <v>3</v>
      </c>
      <c r="BF393" s="423">
        <f t="shared" si="152"/>
        <v>-11</v>
      </c>
      <c r="BH393" s="97"/>
      <c r="BI393" s="97"/>
    </row>
    <row r="394" spans="2:61" ht="15" customHeight="1">
      <c r="B394" s="1201"/>
      <c r="C394" s="128">
        <v>3</v>
      </c>
      <c r="D394" s="129">
        <v>819</v>
      </c>
      <c r="E394" s="130">
        <v>831</v>
      </c>
      <c r="F394" s="131">
        <v>1650</v>
      </c>
      <c r="G394" s="129"/>
      <c r="H394" s="130"/>
      <c r="I394" s="132">
        <f t="shared" si="162"/>
        <v>0</v>
      </c>
      <c r="J394" s="129">
        <v>7</v>
      </c>
      <c r="K394" s="130">
        <v>9</v>
      </c>
      <c r="L394" s="132">
        <f t="shared" si="163"/>
        <v>16</v>
      </c>
      <c r="M394" s="129"/>
      <c r="N394" s="130"/>
      <c r="O394" s="132">
        <f t="shared" si="164"/>
        <v>0</v>
      </c>
      <c r="P394" s="187">
        <v>12</v>
      </c>
      <c r="Q394" s="188">
        <v>7</v>
      </c>
      <c r="R394" s="132">
        <f t="shared" si="165"/>
        <v>19</v>
      </c>
      <c r="S394" s="187">
        <v>0</v>
      </c>
      <c r="T394" s="188">
        <v>0</v>
      </c>
      <c r="U394" s="132">
        <f t="shared" si="166"/>
        <v>0</v>
      </c>
      <c r="V394" s="54">
        <v>4</v>
      </c>
      <c r="W394" s="55">
        <v>9</v>
      </c>
      <c r="X394" s="132">
        <f t="shared" si="167"/>
        <v>13</v>
      </c>
      <c r="Y394" s="129">
        <f t="shared" si="145"/>
        <v>818</v>
      </c>
      <c r="Z394" s="130">
        <f t="shared" si="146"/>
        <v>842</v>
      </c>
      <c r="AA394" s="131">
        <f t="shared" si="147"/>
        <v>1660</v>
      </c>
      <c r="AB394" s="274">
        <f t="shared" si="168"/>
        <v>10</v>
      </c>
      <c r="AC394" s="409">
        <v>818</v>
      </c>
      <c r="AD394" s="409">
        <v>842</v>
      </c>
      <c r="AE394" s="410">
        <v>1660</v>
      </c>
      <c r="AF394" s="371">
        <f t="shared" si="169"/>
        <v>0</v>
      </c>
      <c r="AG394" s="372">
        <f t="shared" si="160"/>
        <v>0</v>
      </c>
      <c r="AH394" s="372">
        <f t="shared" si="161"/>
        <v>0</v>
      </c>
      <c r="AT394" s="97"/>
      <c r="AU394" s="97"/>
      <c r="AV394" s="97"/>
      <c r="AW394" s="97"/>
      <c r="AX394" s="97"/>
      <c r="AY394" s="97"/>
      <c r="AZ394" s="97"/>
      <c r="BA394" s="101"/>
      <c r="BD394" s="423">
        <f t="shared" si="150"/>
        <v>-1</v>
      </c>
      <c r="BE394" s="423">
        <f t="shared" si="151"/>
        <v>11</v>
      </c>
      <c r="BF394" s="423">
        <f t="shared" si="152"/>
        <v>10</v>
      </c>
      <c r="BH394" s="97"/>
      <c r="BI394" s="97"/>
    </row>
    <row r="395" spans="2:61" ht="15" customHeight="1">
      <c r="B395" s="1201"/>
      <c r="C395" s="128">
        <v>4</v>
      </c>
      <c r="D395" s="129">
        <v>584</v>
      </c>
      <c r="E395" s="130">
        <v>582</v>
      </c>
      <c r="F395" s="131">
        <v>1166</v>
      </c>
      <c r="G395" s="129"/>
      <c r="H395" s="130"/>
      <c r="I395" s="132">
        <f t="shared" si="162"/>
        <v>0</v>
      </c>
      <c r="J395" s="129">
        <v>11</v>
      </c>
      <c r="K395" s="130">
        <v>5</v>
      </c>
      <c r="L395" s="132">
        <f t="shared" si="163"/>
        <v>16</v>
      </c>
      <c r="M395" s="129"/>
      <c r="N395" s="130"/>
      <c r="O395" s="132">
        <f t="shared" si="164"/>
        <v>0</v>
      </c>
      <c r="P395" s="187">
        <v>5</v>
      </c>
      <c r="Q395" s="188">
        <v>9</v>
      </c>
      <c r="R395" s="132">
        <f t="shared" si="165"/>
        <v>14</v>
      </c>
      <c r="S395" s="187">
        <v>1</v>
      </c>
      <c r="T395" s="188">
        <v>0</v>
      </c>
      <c r="U395" s="132">
        <f t="shared" si="166"/>
        <v>1</v>
      </c>
      <c r="V395" s="54">
        <v>-1</v>
      </c>
      <c r="W395" s="55">
        <v>-2</v>
      </c>
      <c r="X395" s="132">
        <f t="shared" si="167"/>
        <v>-3</v>
      </c>
      <c r="Y395" s="129">
        <f t="shared" si="145"/>
        <v>590</v>
      </c>
      <c r="Z395" s="130">
        <f t="shared" si="146"/>
        <v>576</v>
      </c>
      <c r="AA395" s="131">
        <f t="shared" si="147"/>
        <v>1166</v>
      </c>
      <c r="AB395" s="274">
        <f t="shared" si="168"/>
        <v>0</v>
      </c>
      <c r="AC395" s="409">
        <v>590</v>
      </c>
      <c r="AD395" s="409">
        <v>576</v>
      </c>
      <c r="AE395" s="410">
        <v>1166</v>
      </c>
      <c r="AF395" s="371">
        <f t="shared" si="169"/>
        <v>0</v>
      </c>
      <c r="AG395" s="372">
        <f t="shared" si="160"/>
        <v>0</v>
      </c>
      <c r="AH395" s="372">
        <f t="shared" si="161"/>
        <v>0</v>
      </c>
      <c r="BD395" s="423">
        <f t="shared" si="150"/>
        <v>6</v>
      </c>
      <c r="BE395" s="423">
        <f t="shared" si="151"/>
        <v>-6</v>
      </c>
      <c r="BF395" s="423">
        <f t="shared" si="152"/>
        <v>0</v>
      </c>
      <c r="BH395" s="97"/>
      <c r="BI395" s="97"/>
    </row>
    <row r="396" spans="2:61" ht="15" customHeight="1">
      <c r="B396" s="1201"/>
      <c r="C396" s="128">
        <v>5</v>
      </c>
      <c r="D396" s="129">
        <v>532</v>
      </c>
      <c r="E396" s="130">
        <v>562</v>
      </c>
      <c r="F396" s="131">
        <v>1094</v>
      </c>
      <c r="G396" s="129"/>
      <c r="H396" s="130"/>
      <c r="I396" s="132">
        <f t="shared" si="162"/>
        <v>0</v>
      </c>
      <c r="J396" s="129">
        <v>10</v>
      </c>
      <c r="K396" s="130">
        <v>8</v>
      </c>
      <c r="L396" s="132">
        <f t="shared" si="163"/>
        <v>18</v>
      </c>
      <c r="M396" s="129"/>
      <c r="N396" s="130"/>
      <c r="O396" s="132">
        <f t="shared" si="164"/>
        <v>0</v>
      </c>
      <c r="P396" s="187">
        <v>8</v>
      </c>
      <c r="Q396" s="188">
        <v>6</v>
      </c>
      <c r="R396" s="132">
        <f t="shared" si="165"/>
        <v>14</v>
      </c>
      <c r="S396" s="187">
        <v>0</v>
      </c>
      <c r="T396" s="188">
        <v>0</v>
      </c>
      <c r="U396" s="132">
        <f t="shared" si="166"/>
        <v>0</v>
      </c>
      <c r="V396" s="54">
        <v>-3</v>
      </c>
      <c r="W396" s="55">
        <v>-7</v>
      </c>
      <c r="X396" s="132">
        <f t="shared" si="167"/>
        <v>-10</v>
      </c>
      <c r="Y396" s="129">
        <f t="shared" si="145"/>
        <v>531</v>
      </c>
      <c r="Z396" s="130">
        <f t="shared" si="146"/>
        <v>557</v>
      </c>
      <c r="AA396" s="131">
        <f t="shared" si="147"/>
        <v>1088</v>
      </c>
      <c r="AB396" s="274">
        <f t="shared" si="168"/>
        <v>-6</v>
      </c>
      <c r="AC396" s="409">
        <v>531</v>
      </c>
      <c r="AD396" s="409">
        <v>557</v>
      </c>
      <c r="AE396" s="410">
        <v>1088</v>
      </c>
      <c r="AF396" s="371">
        <f t="shared" si="169"/>
        <v>0</v>
      </c>
      <c r="AG396" s="372">
        <f t="shared" si="160"/>
        <v>0</v>
      </c>
      <c r="AH396" s="372">
        <f t="shared" si="161"/>
        <v>0</v>
      </c>
      <c r="AQ396" s="243"/>
      <c r="AR396" s="97"/>
      <c r="AS396" s="97"/>
      <c r="BD396" s="423">
        <f t="shared" si="150"/>
        <v>-1</v>
      </c>
      <c r="BE396" s="423">
        <f t="shared" si="151"/>
        <v>-5</v>
      </c>
      <c r="BF396" s="423">
        <f t="shared" si="152"/>
        <v>-6</v>
      </c>
      <c r="BH396" s="97"/>
      <c r="BI396" s="97"/>
    </row>
    <row r="397" spans="2:61" ht="15" customHeight="1">
      <c r="B397" s="1201"/>
      <c r="C397" s="128">
        <v>6</v>
      </c>
      <c r="D397" s="129">
        <v>817</v>
      </c>
      <c r="E397" s="130">
        <v>889</v>
      </c>
      <c r="F397" s="131">
        <v>1706</v>
      </c>
      <c r="G397" s="129"/>
      <c r="H397" s="130"/>
      <c r="I397" s="132">
        <f t="shared" si="162"/>
        <v>0</v>
      </c>
      <c r="J397" s="129">
        <v>14</v>
      </c>
      <c r="K397" s="130">
        <v>11</v>
      </c>
      <c r="L397" s="132">
        <f t="shared" si="163"/>
        <v>25</v>
      </c>
      <c r="M397" s="129"/>
      <c r="N397" s="130"/>
      <c r="O397" s="132">
        <f t="shared" si="164"/>
        <v>0</v>
      </c>
      <c r="P397" s="187">
        <v>16</v>
      </c>
      <c r="Q397" s="188">
        <v>12</v>
      </c>
      <c r="R397" s="132">
        <f t="shared" si="165"/>
        <v>28</v>
      </c>
      <c r="S397" s="187">
        <v>2</v>
      </c>
      <c r="T397" s="188">
        <v>1</v>
      </c>
      <c r="U397" s="132">
        <f t="shared" si="166"/>
        <v>3</v>
      </c>
      <c r="V397" s="54">
        <v>1</v>
      </c>
      <c r="W397" s="55">
        <v>1</v>
      </c>
      <c r="X397" s="132">
        <f t="shared" si="167"/>
        <v>2</v>
      </c>
      <c r="Y397" s="129">
        <f t="shared" si="145"/>
        <v>818</v>
      </c>
      <c r="Z397" s="130">
        <f t="shared" si="146"/>
        <v>890</v>
      </c>
      <c r="AA397" s="131">
        <f t="shared" si="147"/>
        <v>1708</v>
      </c>
      <c r="AB397" s="274">
        <f t="shared" si="168"/>
        <v>2</v>
      </c>
      <c r="AC397" s="409">
        <v>818</v>
      </c>
      <c r="AD397" s="409">
        <v>890</v>
      </c>
      <c r="AE397" s="410">
        <v>1708</v>
      </c>
      <c r="AF397" s="371">
        <f t="shared" si="169"/>
        <v>0</v>
      </c>
      <c r="AG397" s="372">
        <f t="shared" si="160"/>
        <v>0</v>
      </c>
      <c r="AH397" s="372">
        <f t="shared" si="161"/>
        <v>0</v>
      </c>
      <c r="BD397" s="423">
        <f t="shared" si="150"/>
        <v>1</v>
      </c>
      <c r="BE397" s="423">
        <f t="shared" si="151"/>
        <v>1</v>
      </c>
      <c r="BF397" s="423">
        <f t="shared" si="152"/>
        <v>2</v>
      </c>
      <c r="BH397" s="97"/>
      <c r="BI397" s="97"/>
    </row>
    <row r="398" spans="2:61" ht="15" customHeight="1">
      <c r="B398" s="1201"/>
      <c r="C398" s="128">
        <v>7</v>
      </c>
      <c r="D398" s="129">
        <v>588</v>
      </c>
      <c r="E398" s="130">
        <v>617</v>
      </c>
      <c r="F398" s="131">
        <v>1205</v>
      </c>
      <c r="G398" s="129"/>
      <c r="H398" s="130"/>
      <c r="I398" s="132">
        <f t="shared" si="162"/>
        <v>0</v>
      </c>
      <c r="J398" s="129">
        <v>13</v>
      </c>
      <c r="K398" s="130">
        <v>14</v>
      </c>
      <c r="L398" s="132">
        <f t="shared" si="163"/>
        <v>27</v>
      </c>
      <c r="M398" s="129"/>
      <c r="N398" s="130"/>
      <c r="O398" s="132">
        <f t="shared" si="164"/>
        <v>0</v>
      </c>
      <c r="P398" s="187">
        <v>10</v>
      </c>
      <c r="Q398" s="188">
        <v>15</v>
      </c>
      <c r="R398" s="132">
        <f t="shared" si="165"/>
        <v>25</v>
      </c>
      <c r="S398" s="187">
        <v>0</v>
      </c>
      <c r="T398" s="188">
        <v>0</v>
      </c>
      <c r="U398" s="132">
        <f t="shared" si="166"/>
        <v>0</v>
      </c>
      <c r="V398" s="54">
        <v>-3</v>
      </c>
      <c r="W398" s="55">
        <v>-5</v>
      </c>
      <c r="X398" s="132">
        <f t="shared" si="167"/>
        <v>-8</v>
      </c>
      <c r="Y398" s="129">
        <f t="shared" si="145"/>
        <v>588</v>
      </c>
      <c r="Z398" s="130">
        <f t="shared" si="146"/>
        <v>611</v>
      </c>
      <c r="AA398" s="131">
        <f t="shared" si="147"/>
        <v>1199</v>
      </c>
      <c r="AB398" s="274">
        <f t="shared" si="168"/>
        <v>-6</v>
      </c>
      <c r="AC398" s="409">
        <v>588</v>
      </c>
      <c r="AD398" s="409">
        <v>611</v>
      </c>
      <c r="AE398" s="410">
        <v>1199</v>
      </c>
      <c r="AF398" s="371">
        <f t="shared" si="169"/>
        <v>0</v>
      </c>
      <c r="AG398" s="372">
        <f t="shared" si="160"/>
        <v>0</v>
      </c>
      <c r="AH398" s="372">
        <f t="shared" si="161"/>
        <v>0</v>
      </c>
      <c r="BD398" s="423">
        <f t="shared" si="150"/>
        <v>0</v>
      </c>
      <c r="BE398" s="423">
        <f t="shared" si="151"/>
        <v>-6</v>
      </c>
      <c r="BF398" s="423">
        <f t="shared" si="152"/>
        <v>-6</v>
      </c>
      <c r="BH398" s="97"/>
      <c r="BI398" s="97"/>
    </row>
    <row r="399" spans="2:61" ht="15" customHeight="1">
      <c r="B399" s="1201"/>
      <c r="C399" s="128">
        <v>8</v>
      </c>
      <c r="D399" s="129">
        <v>140</v>
      </c>
      <c r="E399" s="130">
        <v>155</v>
      </c>
      <c r="F399" s="131">
        <v>295</v>
      </c>
      <c r="G399" s="129"/>
      <c r="H399" s="130"/>
      <c r="I399" s="132">
        <f t="shared" si="162"/>
        <v>0</v>
      </c>
      <c r="J399" s="129">
        <v>2</v>
      </c>
      <c r="K399" s="130">
        <v>2</v>
      </c>
      <c r="L399" s="132">
        <f t="shared" si="163"/>
        <v>4</v>
      </c>
      <c r="M399" s="129"/>
      <c r="N399" s="130"/>
      <c r="O399" s="132">
        <f t="shared" si="164"/>
        <v>0</v>
      </c>
      <c r="P399" s="187">
        <v>1</v>
      </c>
      <c r="Q399" s="188">
        <v>3</v>
      </c>
      <c r="R399" s="132">
        <f t="shared" si="165"/>
        <v>4</v>
      </c>
      <c r="S399" s="187">
        <v>0</v>
      </c>
      <c r="T399" s="188">
        <v>0</v>
      </c>
      <c r="U399" s="132">
        <f t="shared" si="166"/>
        <v>0</v>
      </c>
      <c r="V399" s="54">
        <v>0</v>
      </c>
      <c r="W399" s="55">
        <v>0</v>
      </c>
      <c r="X399" s="132">
        <f t="shared" si="167"/>
        <v>0</v>
      </c>
      <c r="Y399" s="129">
        <f t="shared" si="145"/>
        <v>141</v>
      </c>
      <c r="Z399" s="130">
        <f t="shared" si="146"/>
        <v>154</v>
      </c>
      <c r="AA399" s="131">
        <f t="shared" si="147"/>
        <v>295</v>
      </c>
      <c r="AB399" s="274">
        <f t="shared" si="168"/>
        <v>0</v>
      </c>
      <c r="AC399" s="409">
        <v>141</v>
      </c>
      <c r="AD399" s="409">
        <v>154</v>
      </c>
      <c r="AE399" s="410">
        <v>295</v>
      </c>
      <c r="AF399" s="371">
        <f t="shared" si="169"/>
        <v>0</v>
      </c>
      <c r="AG399" s="372">
        <f t="shared" si="160"/>
        <v>0</v>
      </c>
      <c r="AH399" s="372">
        <f t="shared" si="161"/>
        <v>0</v>
      </c>
      <c r="BD399" s="423">
        <f t="shared" si="150"/>
        <v>1</v>
      </c>
      <c r="BE399" s="423">
        <f t="shared" si="151"/>
        <v>-1</v>
      </c>
      <c r="BF399" s="423">
        <f t="shared" si="152"/>
        <v>0</v>
      </c>
      <c r="BH399" s="97"/>
      <c r="BI399" s="97"/>
    </row>
    <row r="400" spans="2:61" ht="15" customHeight="1">
      <c r="B400" s="1201"/>
      <c r="C400" s="128">
        <v>9</v>
      </c>
      <c r="D400" s="129">
        <v>199</v>
      </c>
      <c r="E400" s="130">
        <v>230</v>
      </c>
      <c r="F400" s="131">
        <v>429</v>
      </c>
      <c r="G400" s="129"/>
      <c r="H400" s="130"/>
      <c r="I400" s="132">
        <f t="shared" si="162"/>
        <v>0</v>
      </c>
      <c r="J400" s="129">
        <v>3</v>
      </c>
      <c r="K400" s="130">
        <v>5</v>
      </c>
      <c r="L400" s="132">
        <f t="shared" si="163"/>
        <v>8</v>
      </c>
      <c r="M400" s="129"/>
      <c r="N400" s="130"/>
      <c r="O400" s="132">
        <f t="shared" si="164"/>
        <v>0</v>
      </c>
      <c r="P400" s="187">
        <v>5</v>
      </c>
      <c r="Q400" s="188">
        <v>6</v>
      </c>
      <c r="R400" s="132">
        <f t="shared" si="165"/>
        <v>11</v>
      </c>
      <c r="S400" s="187">
        <v>0</v>
      </c>
      <c r="T400" s="188">
        <v>0</v>
      </c>
      <c r="U400" s="132">
        <f t="shared" si="166"/>
        <v>0</v>
      </c>
      <c r="V400" s="54">
        <v>0</v>
      </c>
      <c r="W400" s="55">
        <v>1</v>
      </c>
      <c r="X400" s="132">
        <f t="shared" si="167"/>
        <v>1</v>
      </c>
      <c r="Y400" s="129">
        <f t="shared" si="145"/>
        <v>197</v>
      </c>
      <c r="Z400" s="130">
        <f t="shared" si="146"/>
        <v>230</v>
      </c>
      <c r="AA400" s="131">
        <f t="shared" si="147"/>
        <v>427</v>
      </c>
      <c r="AB400" s="274">
        <f t="shared" si="168"/>
        <v>-2</v>
      </c>
      <c r="AC400" s="409">
        <v>197</v>
      </c>
      <c r="AD400" s="409">
        <v>230</v>
      </c>
      <c r="AE400" s="410">
        <v>427</v>
      </c>
      <c r="AF400" s="371">
        <f t="shared" si="169"/>
        <v>0</v>
      </c>
      <c r="AG400" s="372">
        <f t="shared" si="160"/>
        <v>0</v>
      </c>
      <c r="AH400" s="372">
        <f t="shared" si="161"/>
        <v>0</v>
      </c>
      <c r="BD400" s="423">
        <f t="shared" si="150"/>
        <v>-2</v>
      </c>
      <c r="BE400" s="423">
        <f t="shared" si="151"/>
        <v>0</v>
      </c>
      <c r="BF400" s="423">
        <f t="shared" si="152"/>
        <v>-2</v>
      </c>
      <c r="BH400" s="97"/>
      <c r="BI400" s="97"/>
    </row>
    <row r="401" spans="1:58" s="97" customFormat="1" ht="15" customHeight="1">
      <c r="A401" s="96"/>
      <c r="B401" s="1201"/>
      <c r="C401" s="128">
        <v>10</v>
      </c>
      <c r="D401" s="129">
        <v>37</v>
      </c>
      <c r="E401" s="130">
        <v>39</v>
      </c>
      <c r="F401" s="131">
        <v>76</v>
      </c>
      <c r="G401" s="129"/>
      <c r="H401" s="130"/>
      <c r="I401" s="132">
        <f t="shared" si="162"/>
        <v>0</v>
      </c>
      <c r="J401" s="129">
        <v>1</v>
      </c>
      <c r="K401" s="130">
        <v>1</v>
      </c>
      <c r="L401" s="132">
        <f t="shared" si="163"/>
        <v>2</v>
      </c>
      <c r="M401" s="129"/>
      <c r="N401" s="130"/>
      <c r="O401" s="132">
        <f t="shared" si="164"/>
        <v>0</v>
      </c>
      <c r="P401" s="187">
        <v>1</v>
      </c>
      <c r="Q401" s="188">
        <v>2</v>
      </c>
      <c r="R401" s="132">
        <f t="shared" si="165"/>
        <v>3</v>
      </c>
      <c r="S401" s="187">
        <v>0</v>
      </c>
      <c r="T401" s="188">
        <v>0</v>
      </c>
      <c r="U401" s="132">
        <f t="shared" si="166"/>
        <v>0</v>
      </c>
      <c r="V401" s="54">
        <v>0</v>
      </c>
      <c r="W401" s="55">
        <v>0</v>
      </c>
      <c r="X401" s="132">
        <f t="shared" si="167"/>
        <v>0</v>
      </c>
      <c r="Y401" s="129">
        <f t="shared" si="145"/>
        <v>37</v>
      </c>
      <c r="Z401" s="130">
        <f t="shared" si="146"/>
        <v>38</v>
      </c>
      <c r="AA401" s="131">
        <f t="shared" si="147"/>
        <v>75</v>
      </c>
      <c r="AB401" s="274">
        <f t="shared" si="168"/>
        <v>-1</v>
      </c>
      <c r="AC401" s="409">
        <v>37</v>
      </c>
      <c r="AD401" s="409">
        <v>38</v>
      </c>
      <c r="AE401" s="410">
        <v>75</v>
      </c>
      <c r="AF401" s="371">
        <f t="shared" si="169"/>
        <v>0</v>
      </c>
      <c r="AG401" s="372">
        <f t="shared" si="160"/>
        <v>0</v>
      </c>
      <c r="AH401" s="372">
        <f t="shared" si="161"/>
        <v>0</v>
      </c>
      <c r="AJ401" s="184"/>
      <c r="AK401" s="185"/>
      <c r="AL401" s="185"/>
      <c r="AM401" s="185"/>
      <c r="AN401" s="185"/>
      <c r="AO401" s="185"/>
      <c r="AP401" s="185"/>
      <c r="AQ401" s="247"/>
      <c r="AR401" s="183"/>
      <c r="AS401" s="183"/>
      <c r="AT401" s="183"/>
      <c r="AU401" s="183"/>
      <c r="AV401" s="183"/>
      <c r="AW401" s="183"/>
      <c r="AX401" s="183"/>
      <c r="AY401" s="183"/>
      <c r="AZ401" s="183"/>
      <c r="BA401" s="186"/>
      <c r="BD401" s="423">
        <f t="shared" si="150"/>
        <v>0</v>
      </c>
      <c r="BE401" s="423">
        <f t="shared" si="151"/>
        <v>-1</v>
      </c>
      <c r="BF401" s="423">
        <f t="shared" si="152"/>
        <v>-1</v>
      </c>
    </row>
    <row r="402" spans="2:61" ht="15" customHeight="1">
      <c r="B402" s="1202"/>
      <c r="C402" s="198" t="s">
        <v>244</v>
      </c>
      <c r="D402" s="199">
        <v>5245</v>
      </c>
      <c r="E402" s="200">
        <v>5500</v>
      </c>
      <c r="F402" s="201">
        <v>10745</v>
      </c>
      <c r="G402" s="199">
        <f aca="true" t="shared" si="170" ref="G402:W402">SUM(G392:G401)</f>
        <v>0</v>
      </c>
      <c r="H402" s="200">
        <f t="shared" si="170"/>
        <v>0</v>
      </c>
      <c r="I402" s="201">
        <f t="shared" si="162"/>
        <v>0</v>
      </c>
      <c r="J402" s="199">
        <f t="shared" si="170"/>
        <v>73</v>
      </c>
      <c r="K402" s="200">
        <f t="shared" si="170"/>
        <v>77</v>
      </c>
      <c r="L402" s="201">
        <f t="shared" si="163"/>
        <v>150</v>
      </c>
      <c r="M402" s="199">
        <f>SUM(M392:M401)</f>
        <v>0</v>
      </c>
      <c r="N402" s="200">
        <f>SUM(N392:N401)</f>
        <v>0</v>
      </c>
      <c r="O402" s="201">
        <f t="shared" si="164"/>
        <v>0</v>
      </c>
      <c r="P402" s="199">
        <f t="shared" si="170"/>
        <v>82</v>
      </c>
      <c r="Q402" s="200">
        <f t="shared" si="170"/>
        <v>77</v>
      </c>
      <c r="R402" s="201">
        <f t="shared" si="165"/>
        <v>159</v>
      </c>
      <c r="S402" s="199">
        <f t="shared" si="170"/>
        <v>3</v>
      </c>
      <c r="T402" s="200">
        <f t="shared" si="170"/>
        <v>1</v>
      </c>
      <c r="U402" s="201">
        <f t="shared" si="166"/>
        <v>4</v>
      </c>
      <c r="V402" s="64">
        <f t="shared" si="170"/>
        <v>0</v>
      </c>
      <c r="W402" s="65">
        <f t="shared" si="170"/>
        <v>0</v>
      </c>
      <c r="X402" s="201">
        <f t="shared" si="167"/>
        <v>0</v>
      </c>
      <c r="Y402" s="199">
        <f t="shared" si="145"/>
        <v>5239</v>
      </c>
      <c r="Z402" s="200">
        <f t="shared" si="146"/>
        <v>5501</v>
      </c>
      <c r="AA402" s="201">
        <f t="shared" si="147"/>
        <v>10740</v>
      </c>
      <c r="AB402" s="279">
        <f>SUM(AB392:AB401)</f>
        <v>-5</v>
      </c>
      <c r="AC402" s="419">
        <v>5239</v>
      </c>
      <c r="AD402" s="419">
        <v>5501</v>
      </c>
      <c r="AE402" s="419">
        <v>10740</v>
      </c>
      <c r="AF402" s="381">
        <f t="shared" si="169"/>
        <v>0</v>
      </c>
      <c r="AG402" s="382">
        <f t="shared" si="160"/>
        <v>0</v>
      </c>
      <c r="AH402" s="382">
        <f t="shared" si="161"/>
        <v>0</v>
      </c>
      <c r="BD402" s="423">
        <f t="shared" si="150"/>
        <v>-6</v>
      </c>
      <c r="BE402" s="423">
        <f t="shared" si="151"/>
        <v>1</v>
      </c>
      <c r="BF402" s="423">
        <f t="shared" si="152"/>
        <v>-5</v>
      </c>
      <c r="BH402" s="97"/>
      <c r="BI402" s="97"/>
    </row>
    <row r="403" spans="2:61" ht="15" customHeight="1">
      <c r="B403" s="1201" t="s">
        <v>272</v>
      </c>
      <c r="C403" s="161">
        <v>1</v>
      </c>
      <c r="D403" s="162">
        <v>362</v>
      </c>
      <c r="E403" s="163">
        <v>410</v>
      </c>
      <c r="F403" s="164">
        <v>772</v>
      </c>
      <c r="G403" s="162"/>
      <c r="H403" s="163"/>
      <c r="I403" s="165">
        <f t="shared" si="162"/>
        <v>0</v>
      </c>
      <c r="J403" s="162">
        <v>5</v>
      </c>
      <c r="K403" s="163">
        <v>6</v>
      </c>
      <c r="L403" s="165">
        <f t="shared" si="163"/>
        <v>11</v>
      </c>
      <c r="M403" s="162"/>
      <c r="N403" s="163"/>
      <c r="O403" s="165">
        <f t="shared" si="164"/>
        <v>0</v>
      </c>
      <c r="P403" s="191">
        <v>9</v>
      </c>
      <c r="Q403" s="192">
        <v>11</v>
      </c>
      <c r="R403" s="165">
        <f t="shared" si="165"/>
        <v>20</v>
      </c>
      <c r="S403" s="191">
        <v>1</v>
      </c>
      <c r="T403" s="192">
        <v>1</v>
      </c>
      <c r="U403" s="165">
        <f t="shared" si="166"/>
        <v>2</v>
      </c>
      <c r="V403" s="58">
        <v>-1</v>
      </c>
      <c r="W403" s="59">
        <v>-1</v>
      </c>
      <c r="X403" s="165">
        <f t="shared" si="167"/>
        <v>-2</v>
      </c>
      <c r="Y403" s="162">
        <f t="shared" si="145"/>
        <v>358</v>
      </c>
      <c r="Z403" s="163">
        <f t="shared" si="146"/>
        <v>405</v>
      </c>
      <c r="AA403" s="164">
        <f t="shared" si="147"/>
        <v>763</v>
      </c>
      <c r="AB403" s="276">
        <f aca="true" t="shared" si="171" ref="AB403:AB412">AA403-F403</f>
        <v>-9</v>
      </c>
      <c r="AC403" s="413">
        <v>358</v>
      </c>
      <c r="AD403" s="413">
        <v>405</v>
      </c>
      <c r="AE403" s="414">
        <v>763</v>
      </c>
      <c r="AF403" s="375">
        <f t="shared" si="169"/>
        <v>0</v>
      </c>
      <c r="AG403" s="376">
        <f t="shared" si="160"/>
        <v>0</v>
      </c>
      <c r="AH403" s="376">
        <f t="shared" si="161"/>
        <v>0</v>
      </c>
      <c r="BD403" s="423">
        <f t="shared" si="150"/>
        <v>-4</v>
      </c>
      <c r="BE403" s="423">
        <f t="shared" si="151"/>
        <v>-5</v>
      </c>
      <c r="BF403" s="423">
        <f t="shared" si="152"/>
        <v>-9</v>
      </c>
      <c r="BH403" s="97"/>
      <c r="BI403" s="97"/>
    </row>
    <row r="404" spans="2:61" ht="15" customHeight="1">
      <c r="B404" s="1201"/>
      <c r="C404" s="128">
        <v>2</v>
      </c>
      <c r="D404" s="129">
        <v>584</v>
      </c>
      <c r="E404" s="130">
        <v>636</v>
      </c>
      <c r="F404" s="131">
        <v>1220</v>
      </c>
      <c r="G404" s="129"/>
      <c r="H404" s="130"/>
      <c r="I404" s="132">
        <f t="shared" si="162"/>
        <v>0</v>
      </c>
      <c r="J404" s="129">
        <v>4</v>
      </c>
      <c r="K404" s="130">
        <v>1</v>
      </c>
      <c r="L404" s="132">
        <f t="shared" si="163"/>
        <v>5</v>
      </c>
      <c r="M404" s="129"/>
      <c r="N404" s="130"/>
      <c r="O404" s="132">
        <f t="shared" si="164"/>
        <v>0</v>
      </c>
      <c r="P404" s="187">
        <v>12</v>
      </c>
      <c r="Q404" s="188">
        <v>12</v>
      </c>
      <c r="R404" s="132">
        <f t="shared" si="165"/>
        <v>24</v>
      </c>
      <c r="S404" s="187"/>
      <c r="T404" s="188"/>
      <c r="U404" s="132">
        <f t="shared" si="166"/>
        <v>0</v>
      </c>
      <c r="V404" s="54">
        <v>1</v>
      </c>
      <c r="W404" s="55">
        <v>1</v>
      </c>
      <c r="X404" s="132">
        <f t="shared" si="167"/>
        <v>2</v>
      </c>
      <c r="Y404" s="129">
        <f t="shared" si="145"/>
        <v>577</v>
      </c>
      <c r="Z404" s="130">
        <f t="shared" si="146"/>
        <v>626</v>
      </c>
      <c r="AA404" s="131">
        <f t="shared" si="147"/>
        <v>1203</v>
      </c>
      <c r="AB404" s="274">
        <f t="shared" si="171"/>
        <v>-17</v>
      </c>
      <c r="AC404" s="409">
        <v>577</v>
      </c>
      <c r="AD404" s="409">
        <v>626</v>
      </c>
      <c r="AE404" s="410">
        <v>1203</v>
      </c>
      <c r="AF404" s="371">
        <f t="shared" si="169"/>
        <v>0</v>
      </c>
      <c r="AG404" s="372">
        <f t="shared" si="160"/>
        <v>0</v>
      </c>
      <c r="AH404" s="372">
        <f t="shared" si="161"/>
        <v>0</v>
      </c>
      <c r="BD404" s="423">
        <f t="shared" si="150"/>
        <v>-7</v>
      </c>
      <c r="BE404" s="423">
        <f t="shared" si="151"/>
        <v>-10</v>
      </c>
      <c r="BF404" s="423">
        <f t="shared" si="152"/>
        <v>-17</v>
      </c>
      <c r="BH404" s="97"/>
      <c r="BI404" s="97"/>
    </row>
    <row r="405" spans="2:61" ht="15" customHeight="1">
      <c r="B405" s="1201"/>
      <c r="C405" s="128">
        <v>3</v>
      </c>
      <c r="D405" s="129">
        <v>174</v>
      </c>
      <c r="E405" s="130">
        <v>218</v>
      </c>
      <c r="F405" s="131">
        <v>392</v>
      </c>
      <c r="G405" s="129"/>
      <c r="H405" s="130"/>
      <c r="I405" s="132">
        <f t="shared" si="162"/>
        <v>0</v>
      </c>
      <c r="J405" s="129"/>
      <c r="K405" s="130">
        <v>1</v>
      </c>
      <c r="L405" s="132">
        <f t="shared" si="163"/>
        <v>1</v>
      </c>
      <c r="M405" s="129"/>
      <c r="N405" s="130"/>
      <c r="O405" s="132">
        <f t="shared" si="164"/>
        <v>0</v>
      </c>
      <c r="P405" s="187">
        <v>1</v>
      </c>
      <c r="Q405" s="188">
        <v>3</v>
      </c>
      <c r="R405" s="132">
        <f t="shared" si="165"/>
        <v>4</v>
      </c>
      <c r="S405" s="187"/>
      <c r="T405" s="188"/>
      <c r="U405" s="132">
        <f t="shared" si="166"/>
        <v>0</v>
      </c>
      <c r="V405" s="54"/>
      <c r="W405" s="55"/>
      <c r="X405" s="132">
        <f t="shared" si="167"/>
        <v>0</v>
      </c>
      <c r="Y405" s="129">
        <f aca="true" t="shared" si="172" ref="Y405:Y468">D405+G405+J405+M405-P405+S405+V405</f>
        <v>173</v>
      </c>
      <c r="Z405" s="130">
        <f aca="true" t="shared" si="173" ref="Z405:Z468">E405+H405+K405+N405-Q405+T405+W405</f>
        <v>216</v>
      </c>
      <c r="AA405" s="131">
        <f aca="true" t="shared" si="174" ref="AA405:AA468">Y405+Z405</f>
        <v>389</v>
      </c>
      <c r="AB405" s="274">
        <f t="shared" si="171"/>
        <v>-3</v>
      </c>
      <c r="AC405" s="409">
        <v>173</v>
      </c>
      <c r="AD405" s="409">
        <v>216</v>
      </c>
      <c r="AE405" s="410">
        <v>389</v>
      </c>
      <c r="AF405" s="371">
        <f t="shared" si="169"/>
        <v>0</v>
      </c>
      <c r="AG405" s="372">
        <f t="shared" si="160"/>
        <v>0</v>
      </c>
      <c r="AH405" s="372">
        <f t="shared" si="161"/>
        <v>0</v>
      </c>
      <c r="BD405" s="423">
        <f t="shared" si="150"/>
        <v>-1</v>
      </c>
      <c r="BE405" s="423">
        <f t="shared" si="151"/>
        <v>-2</v>
      </c>
      <c r="BF405" s="423">
        <f t="shared" si="152"/>
        <v>-3</v>
      </c>
      <c r="BH405" s="97"/>
      <c r="BI405" s="97"/>
    </row>
    <row r="406" spans="2:61" ht="15" customHeight="1">
      <c r="B406" s="1201"/>
      <c r="C406" s="128">
        <v>4</v>
      </c>
      <c r="D406" s="129">
        <v>36</v>
      </c>
      <c r="E406" s="130">
        <v>37</v>
      </c>
      <c r="F406" s="131">
        <v>73</v>
      </c>
      <c r="G406" s="129"/>
      <c r="H406" s="130"/>
      <c r="I406" s="132">
        <f t="shared" si="162"/>
        <v>0</v>
      </c>
      <c r="J406" s="129"/>
      <c r="K406" s="130"/>
      <c r="L406" s="132">
        <f t="shared" si="163"/>
        <v>0</v>
      </c>
      <c r="M406" s="129"/>
      <c r="N406" s="130"/>
      <c r="O406" s="132">
        <f t="shared" si="164"/>
        <v>0</v>
      </c>
      <c r="P406" s="187"/>
      <c r="Q406" s="188"/>
      <c r="R406" s="132">
        <f t="shared" si="165"/>
        <v>0</v>
      </c>
      <c r="S406" s="187"/>
      <c r="T406" s="188"/>
      <c r="U406" s="132">
        <f t="shared" si="166"/>
        <v>0</v>
      </c>
      <c r="V406" s="54"/>
      <c r="W406" s="55"/>
      <c r="X406" s="132">
        <f t="shared" si="167"/>
        <v>0</v>
      </c>
      <c r="Y406" s="129">
        <f t="shared" si="172"/>
        <v>36</v>
      </c>
      <c r="Z406" s="130">
        <f t="shared" si="173"/>
        <v>37</v>
      </c>
      <c r="AA406" s="131">
        <f t="shared" si="174"/>
        <v>73</v>
      </c>
      <c r="AB406" s="274">
        <f t="shared" si="171"/>
        <v>0</v>
      </c>
      <c r="AC406" s="409">
        <v>36</v>
      </c>
      <c r="AD406" s="409">
        <v>37</v>
      </c>
      <c r="AE406" s="410">
        <v>73</v>
      </c>
      <c r="AF406" s="371">
        <f t="shared" si="169"/>
        <v>0</v>
      </c>
      <c r="AG406" s="372">
        <f t="shared" si="160"/>
        <v>0</v>
      </c>
      <c r="AH406" s="372">
        <f t="shared" si="161"/>
        <v>0</v>
      </c>
      <c r="BD406" s="423">
        <f t="shared" si="150"/>
        <v>0</v>
      </c>
      <c r="BE406" s="423">
        <f t="shared" si="151"/>
        <v>0</v>
      </c>
      <c r="BF406" s="423">
        <f t="shared" si="152"/>
        <v>0</v>
      </c>
      <c r="BH406" s="97"/>
      <c r="BI406" s="97"/>
    </row>
    <row r="407" spans="2:61" ht="15" customHeight="1">
      <c r="B407" s="1201"/>
      <c r="C407" s="128">
        <v>5</v>
      </c>
      <c r="D407" s="129">
        <v>166</v>
      </c>
      <c r="E407" s="130">
        <v>184</v>
      </c>
      <c r="F407" s="131">
        <v>350</v>
      </c>
      <c r="G407" s="129"/>
      <c r="H407" s="130"/>
      <c r="I407" s="132">
        <f t="shared" si="162"/>
        <v>0</v>
      </c>
      <c r="J407" s="129"/>
      <c r="K407" s="130">
        <v>3</v>
      </c>
      <c r="L407" s="132">
        <f t="shared" si="163"/>
        <v>3</v>
      </c>
      <c r="M407" s="129"/>
      <c r="N407" s="130"/>
      <c r="O407" s="132">
        <f t="shared" si="164"/>
        <v>0</v>
      </c>
      <c r="P407" s="187">
        <v>2</v>
      </c>
      <c r="Q407" s="188">
        <v>4</v>
      </c>
      <c r="R407" s="132">
        <f t="shared" si="165"/>
        <v>6</v>
      </c>
      <c r="S407" s="187"/>
      <c r="T407" s="188"/>
      <c r="U407" s="132">
        <f t="shared" si="166"/>
        <v>0</v>
      </c>
      <c r="V407" s="54"/>
      <c r="W407" s="55"/>
      <c r="X407" s="132">
        <f t="shared" si="167"/>
        <v>0</v>
      </c>
      <c r="Y407" s="129">
        <f t="shared" si="172"/>
        <v>164</v>
      </c>
      <c r="Z407" s="130">
        <f t="shared" si="173"/>
        <v>183</v>
      </c>
      <c r="AA407" s="131">
        <f t="shared" si="174"/>
        <v>347</v>
      </c>
      <c r="AB407" s="274">
        <f t="shared" si="171"/>
        <v>-3</v>
      </c>
      <c r="AC407" s="409">
        <v>164</v>
      </c>
      <c r="AD407" s="409">
        <v>183</v>
      </c>
      <c r="AE407" s="410">
        <v>347</v>
      </c>
      <c r="AF407" s="371">
        <f t="shared" si="169"/>
        <v>0</v>
      </c>
      <c r="AG407" s="372">
        <f t="shared" si="160"/>
        <v>0</v>
      </c>
      <c r="AH407" s="372">
        <f t="shared" si="161"/>
        <v>0</v>
      </c>
      <c r="BD407" s="423">
        <f t="shared" si="150"/>
        <v>-2</v>
      </c>
      <c r="BE407" s="423">
        <f t="shared" si="151"/>
        <v>-1</v>
      </c>
      <c r="BF407" s="423">
        <f t="shared" si="152"/>
        <v>-3</v>
      </c>
      <c r="BH407" s="97"/>
      <c r="BI407" s="97"/>
    </row>
    <row r="408" spans="2:61" ht="15" customHeight="1">
      <c r="B408" s="1201"/>
      <c r="C408" s="128">
        <v>6</v>
      </c>
      <c r="D408" s="129">
        <v>103</v>
      </c>
      <c r="E408" s="130">
        <v>124</v>
      </c>
      <c r="F408" s="131">
        <v>227</v>
      </c>
      <c r="G408" s="129"/>
      <c r="H408" s="130"/>
      <c r="I408" s="132">
        <f t="shared" si="162"/>
        <v>0</v>
      </c>
      <c r="J408" s="129">
        <v>1</v>
      </c>
      <c r="K408" s="130"/>
      <c r="L408" s="132">
        <f t="shared" si="163"/>
        <v>1</v>
      </c>
      <c r="M408" s="129"/>
      <c r="N408" s="130"/>
      <c r="O408" s="132">
        <f t="shared" si="164"/>
        <v>0</v>
      </c>
      <c r="P408" s="187"/>
      <c r="Q408" s="188">
        <v>1</v>
      </c>
      <c r="R408" s="132">
        <f t="shared" si="165"/>
        <v>1</v>
      </c>
      <c r="S408" s="187"/>
      <c r="T408" s="188"/>
      <c r="U408" s="132">
        <f t="shared" si="166"/>
        <v>0</v>
      </c>
      <c r="V408" s="54"/>
      <c r="W408" s="55"/>
      <c r="X408" s="132">
        <f t="shared" si="167"/>
        <v>0</v>
      </c>
      <c r="Y408" s="129">
        <f t="shared" si="172"/>
        <v>104</v>
      </c>
      <c r="Z408" s="130">
        <f t="shared" si="173"/>
        <v>123</v>
      </c>
      <c r="AA408" s="131">
        <f t="shared" si="174"/>
        <v>227</v>
      </c>
      <c r="AB408" s="274">
        <f t="shared" si="171"/>
        <v>0</v>
      </c>
      <c r="AC408" s="409">
        <v>104</v>
      </c>
      <c r="AD408" s="409">
        <v>123</v>
      </c>
      <c r="AE408" s="410">
        <v>227</v>
      </c>
      <c r="AF408" s="371">
        <f t="shared" si="169"/>
        <v>0</v>
      </c>
      <c r="AG408" s="372">
        <f t="shared" si="160"/>
        <v>0</v>
      </c>
      <c r="AH408" s="372">
        <f t="shared" si="161"/>
        <v>0</v>
      </c>
      <c r="BD408" s="423">
        <f t="shared" si="150"/>
        <v>1</v>
      </c>
      <c r="BE408" s="423">
        <f t="shared" si="151"/>
        <v>-1</v>
      </c>
      <c r="BF408" s="423">
        <f t="shared" si="152"/>
        <v>0</v>
      </c>
      <c r="BH408" s="97"/>
      <c r="BI408" s="97"/>
    </row>
    <row r="409" spans="2:61" ht="15" customHeight="1">
      <c r="B409" s="1201"/>
      <c r="C409" s="128">
        <v>7</v>
      </c>
      <c r="D409" s="129">
        <v>58</v>
      </c>
      <c r="E409" s="130">
        <v>73</v>
      </c>
      <c r="F409" s="131">
        <v>131</v>
      </c>
      <c r="G409" s="129"/>
      <c r="H409" s="130"/>
      <c r="I409" s="132">
        <f t="shared" si="162"/>
        <v>0</v>
      </c>
      <c r="J409" s="129">
        <v>1</v>
      </c>
      <c r="K409" s="130"/>
      <c r="L409" s="132">
        <f t="shared" si="163"/>
        <v>1</v>
      </c>
      <c r="M409" s="129"/>
      <c r="N409" s="130"/>
      <c r="O409" s="132">
        <f t="shared" si="164"/>
        <v>0</v>
      </c>
      <c r="P409" s="187">
        <v>1</v>
      </c>
      <c r="Q409" s="188">
        <v>2</v>
      </c>
      <c r="R409" s="132">
        <f t="shared" si="165"/>
        <v>3</v>
      </c>
      <c r="S409" s="187"/>
      <c r="T409" s="188"/>
      <c r="U409" s="132">
        <f t="shared" si="166"/>
        <v>0</v>
      </c>
      <c r="V409" s="54"/>
      <c r="W409" s="55"/>
      <c r="X409" s="132">
        <f t="shared" si="167"/>
        <v>0</v>
      </c>
      <c r="Y409" s="129">
        <f t="shared" si="172"/>
        <v>58</v>
      </c>
      <c r="Z409" s="130">
        <f t="shared" si="173"/>
        <v>71</v>
      </c>
      <c r="AA409" s="131">
        <f t="shared" si="174"/>
        <v>129</v>
      </c>
      <c r="AB409" s="274">
        <f t="shared" si="171"/>
        <v>-2</v>
      </c>
      <c r="AC409" s="409">
        <v>58</v>
      </c>
      <c r="AD409" s="409">
        <v>71</v>
      </c>
      <c r="AE409" s="410">
        <v>129</v>
      </c>
      <c r="AF409" s="371">
        <f t="shared" si="169"/>
        <v>0</v>
      </c>
      <c r="AG409" s="372">
        <f t="shared" si="160"/>
        <v>0</v>
      </c>
      <c r="AH409" s="372">
        <f t="shared" si="161"/>
        <v>0</v>
      </c>
      <c r="BD409" s="423">
        <f t="shared" si="150"/>
        <v>0</v>
      </c>
      <c r="BE409" s="423">
        <f t="shared" si="151"/>
        <v>-2</v>
      </c>
      <c r="BF409" s="423">
        <f t="shared" si="152"/>
        <v>-2</v>
      </c>
      <c r="BH409" s="97"/>
      <c r="BI409" s="97"/>
    </row>
    <row r="410" spans="2:61" ht="15" customHeight="1">
      <c r="B410" s="1201"/>
      <c r="C410" s="128">
        <v>8</v>
      </c>
      <c r="D410" s="129">
        <v>43</v>
      </c>
      <c r="E410" s="130">
        <v>51</v>
      </c>
      <c r="F410" s="131">
        <v>94</v>
      </c>
      <c r="G410" s="129"/>
      <c r="H410" s="130"/>
      <c r="I410" s="132">
        <f t="shared" si="162"/>
        <v>0</v>
      </c>
      <c r="J410" s="129">
        <v>2</v>
      </c>
      <c r="K410" s="130">
        <v>3</v>
      </c>
      <c r="L410" s="132">
        <f t="shared" si="163"/>
        <v>5</v>
      </c>
      <c r="M410" s="129"/>
      <c r="N410" s="130"/>
      <c r="O410" s="132">
        <f t="shared" si="164"/>
        <v>0</v>
      </c>
      <c r="P410" s="187">
        <v>1</v>
      </c>
      <c r="Q410" s="188"/>
      <c r="R410" s="132">
        <f t="shared" si="165"/>
        <v>1</v>
      </c>
      <c r="S410" s="187"/>
      <c r="T410" s="188"/>
      <c r="U410" s="132">
        <f t="shared" si="166"/>
        <v>0</v>
      </c>
      <c r="V410" s="54"/>
      <c r="W410" s="55"/>
      <c r="X410" s="132">
        <f t="shared" si="167"/>
        <v>0</v>
      </c>
      <c r="Y410" s="129">
        <f t="shared" si="172"/>
        <v>44</v>
      </c>
      <c r="Z410" s="130">
        <f t="shared" si="173"/>
        <v>54</v>
      </c>
      <c r="AA410" s="131">
        <f t="shared" si="174"/>
        <v>98</v>
      </c>
      <c r="AB410" s="274">
        <f t="shared" si="171"/>
        <v>4</v>
      </c>
      <c r="AC410" s="409">
        <v>44</v>
      </c>
      <c r="AD410" s="409">
        <v>54</v>
      </c>
      <c r="AE410" s="410">
        <v>98</v>
      </c>
      <c r="AF410" s="371">
        <f t="shared" si="169"/>
        <v>0</v>
      </c>
      <c r="AG410" s="372">
        <f t="shared" si="160"/>
        <v>0</v>
      </c>
      <c r="AH410" s="372">
        <f t="shared" si="161"/>
        <v>0</v>
      </c>
      <c r="AQ410" s="243"/>
      <c r="AR410" s="97"/>
      <c r="AS410" s="97"/>
      <c r="AT410" s="97"/>
      <c r="AU410" s="97"/>
      <c r="AV410" s="97"/>
      <c r="AW410" s="97"/>
      <c r="AX410" s="97"/>
      <c r="AY410" s="97"/>
      <c r="AZ410" s="97"/>
      <c r="BA410" s="101"/>
      <c r="BD410" s="423">
        <f t="shared" si="150"/>
        <v>1</v>
      </c>
      <c r="BE410" s="423">
        <f t="shared" si="151"/>
        <v>3</v>
      </c>
      <c r="BF410" s="423">
        <f t="shared" si="152"/>
        <v>4</v>
      </c>
      <c r="BH410" s="97"/>
      <c r="BI410" s="97"/>
    </row>
    <row r="411" spans="2:61" ht="15" customHeight="1">
      <c r="B411" s="1201"/>
      <c r="C411" s="128">
        <v>9</v>
      </c>
      <c r="D411" s="129">
        <v>65</v>
      </c>
      <c r="E411" s="130">
        <v>57</v>
      </c>
      <c r="F411" s="131">
        <v>122</v>
      </c>
      <c r="G411" s="129"/>
      <c r="H411" s="130"/>
      <c r="I411" s="132">
        <f t="shared" si="162"/>
        <v>0</v>
      </c>
      <c r="J411" s="129">
        <v>2</v>
      </c>
      <c r="K411" s="130">
        <v>1</v>
      </c>
      <c r="L411" s="132">
        <f t="shared" si="163"/>
        <v>3</v>
      </c>
      <c r="M411" s="129"/>
      <c r="N411" s="130"/>
      <c r="O411" s="132">
        <f t="shared" si="164"/>
        <v>0</v>
      </c>
      <c r="P411" s="187">
        <v>1</v>
      </c>
      <c r="Q411" s="188"/>
      <c r="R411" s="132">
        <f t="shared" si="165"/>
        <v>1</v>
      </c>
      <c r="S411" s="187"/>
      <c r="T411" s="188"/>
      <c r="U411" s="132">
        <f t="shared" si="166"/>
        <v>0</v>
      </c>
      <c r="V411" s="54"/>
      <c r="W411" s="55"/>
      <c r="X411" s="132">
        <f t="shared" si="167"/>
        <v>0</v>
      </c>
      <c r="Y411" s="129">
        <f t="shared" si="172"/>
        <v>66</v>
      </c>
      <c r="Z411" s="130">
        <f t="shared" si="173"/>
        <v>58</v>
      </c>
      <c r="AA411" s="131">
        <f t="shared" si="174"/>
        <v>124</v>
      </c>
      <c r="AB411" s="274">
        <f t="shared" si="171"/>
        <v>2</v>
      </c>
      <c r="AC411" s="409">
        <v>66</v>
      </c>
      <c r="AD411" s="409">
        <v>58</v>
      </c>
      <c r="AE411" s="410">
        <v>124</v>
      </c>
      <c r="AF411" s="371">
        <f t="shared" si="169"/>
        <v>0</v>
      </c>
      <c r="AG411" s="372">
        <f t="shared" si="160"/>
        <v>0</v>
      </c>
      <c r="AH411" s="372">
        <f t="shared" si="161"/>
        <v>0</v>
      </c>
      <c r="BD411" s="423">
        <f aca="true" t="shared" si="175" ref="BD411:BD474">Y411-D411</f>
        <v>1</v>
      </c>
      <c r="BE411" s="423">
        <f aca="true" t="shared" si="176" ref="BE411:BE474">Z411-E411</f>
        <v>1</v>
      </c>
      <c r="BF411" s="423">
        <f aca="true" t="shared" si="177" ref="BF411:BF474">AA411-F411</f>
        <v>2</v>
      </c>
      <c r="BH411" s="97"/>
      <c r="BI411" s="97"/>
    </row>
    <row r="412" spans="2:61" ht="15" customHeight="1">
      <c r="B412" s="1201"/>
      <c r="C412" s="128">
        <v>10</v>
      </c>
      <c r="D412" s="129">
        <v>92</v>
      </c>
      <c r="E412" s="130">
        <v>107</v>
      </c>
      <c r="F412" s="131">
        <v>199</v>
      </c>
      <c r="G412" s="129"/>
      <c r="H412" s="130"/>
      <c r="I412" s="132">
        <f t="shared" si="162"/>
        <v>0</v>
      </c>
      <c r="J412" s="129">
        <v>1</v>
      </c>
      <c r="K412" s="130">
        <v>2</v>
      </c>
      <c r="L412" s="132">
        <f t="shared" si="163"/>
        <v>3</v>
      </c>
      <c r="M412" s="129"/>
      <c r="N412" s="130"/>
      <c r="O412" s="132">
        <f t="shared" si="164"/>
        <v>0</v>
      </c>
      <c r="P412" s="187">
        <v>1</v>
      </c>
      <c r="Q412" s="188">
        <v>2</v>
      </c>
      <c r="R412" s="132">
        <f t="shared" si="165"/>
        <v>3</v>
      </c>
      <c r="S412" s="187"/>
      <c r="T412" s="188"/>
      <c r="U412" s="132">
        <f t="shared" si="166"/>
        <v>0</v>
      </c>
      <c r="V412" s="54"/>
      <c r="W412" s="55"/>
      <c r="X412" s="132">
        <f t="shared" si="167"/>
        <v>0</v>
      </c>
      <c r="Y412" s="129">
        <f t="shared" si="172"/>
        <v>92</v>
      </c>
      <c r="Z412" s="130">
        <f t="shared" si="173"/>
        <v>107</v>
      </c>
      <c r="AA412" s="131">
        <f t="shared" si="174"/>
        <v>199</v>
      </c>
      <c r="AB412" s="274">
        <f t="shared" si="171"/>
        <v>0</v>
      </c>
      <c r="AC412" s="409">
        <v>92</v>
      </c>
      <c r="AD412" s="409">
        <v>107</v>
      </c>
      <c r="AE412" s="410">
        <v>199</v>
      </c>
      <c r="AF412" s="371">
        <f t="shared" si="169"/>
        <v>0</v>
      </c>
      <c r="AG412" s="372">
        <f t="shared" si="160"/>
        <v>0</v>
      </c>
      <c r="AH412" s="372">
        <f t="shared" si="161"/>
        <v>0</v>
      </c>
      <c r="BD412" s="423">
        <f t="shared" si="175"/>
        <v>0</v>
      </c>
      <c r="BE412" s="423">
        <f t="shared" si="176"/>
        <v>0</v>
      </c>
      <c r="BF412" s="423">
        <f t="shared" si="177"/>
        <v>0</v>
      </c>
      <c r="BH412" s="97"/>
      <c r="BI412" s="97"/>
    </row>
    <row r="413" spans="2:61" ht="15" customHeight="1">
      <c r="B413" s="1202"/>
      <c r="C413" s="198" t="s">
        <v>244</v>
      </c>
      <c r="D413" s="199">
        <v>1683</v>
      </c>
      <c r="E413" s="200">
        <v>1897</v>
      </c>
      <c r="F413" s="201">
        <v>3580</v>
      </c>
      <c r="G413" s="199">
        <f aca="true" t="shared" si="178" ref="G413:W413">SUM(G403:G412)</f>
        <v>0</v>
      </c>
      <c r="H413" s="200">
        <f t="shared" si="178"/>
        <v>0</v>
      </c>
      <c r="I413" s="201">
        <f t="shared" si="162"/>
        <v>0</v>
      </c>
      <c r="J413" s="199">
        <f t="shared" si="178"/>
        <v>16</v>
      </c>
      <c r="K413" s="200">
        <f t="shared" si="178"/>
        <v>17</v>
      </c>
      <c r="L413" s="201">
        <f t="shared" si="163"/>
        <v>33</v>
      </c>
      <c r="M413" s="199">
        <f>SUM(M403:M412)</f>
        <v>0</v>
      </c>
      <c r="N413" s="200">
        <f>SUM(N403:N412)</f>
        <v>0</v>
      </c>
      <c r="O413" s="201">
        <f t="shared" si="164"/>
        <v>0</v>
      </c>
      <c r="P413" s="199">
        <f t="shared" si="178"/>
        <v>28</v>
      </c>
      <c r="Q413" s="200">
        <f t="shared" si="178"/>
        <v>35</v>
      </c>
      <c r="R413" s="201">
        <f t="shared" si="165"/>
        <v>63</v>
      </c>
      <c r="S413" s="199">
        <f t="shared" si="178"/>
        <v>1</v>
      </c>
      <c r="T413" s="200">
        <f t="shared" si="178"/>
        <v>1</v>
      </c>
      <c r="U413" s="201">
        <f t="shared" si="166"/>
        <v>2</v>
      </c>
      <c r="V413" s="64">
        <f t="shared" si="178"/>
        <v>0</v>
      </c>
      <c r="W413" s="65">
        <f t="shared" si="178"/>
        <v>0</v>
      </c>
      <c r="X413" s="201">
        <f t="shared" si="167"/>
        <v>0</v>
      </c>
      <c r="Y413" s="199">
        <f t="shared" si="172"/>
        <v>1672</v>
      </c>
      <c r="Z413" s="200">
        <f t="shared" si="173"/>
        <v>1880</v>
      </c>
      <c r="AA413" s="201">
        <f t="shared" si="174"/>
        <v>3552</v>
      </c>
      <c r="AB413" s="279">
        <f>SUM(AB403:AB412)</f>
        <v>-28</v>
      </c>
      <c r="AC413" s="419">
        <v>1672</v>
      </c>
      <c r="AD413" s="419">
        <v>1880</v>
      </c>
      <c r="AE413" s="419">
        <v>3552</v>
      </c>
      <c r="AF413" s="381">
        <f t="shared" si="169"/>
        <v>0</v>
      </c>
      <c r="AG413" s="382">
        <f t="shared" si="160"/>
        <v>0</v>
      </c>
      <c r="AH413" s="382">
        <f t="shared" si="161"/>
        <v>0</v>
      </c>
      <c r="BD413" s="428">
        <f t="shared" si="175"/>
        <v>-11</v>
      </c>
      <c r="BE413" s="428">
        <f t="shared" si="176"/>
        <v>-17</v>
      </c>
      <c r="BF413" s="423">
        <f t="shared" si="177"/>
        <v>-28</v>
      </c>
      <c r="BH413" s="97"/>
      <c r="BI413" s="97"/>
    </row>
    <row r="414" spans="2:61" ht="15" customHeight="1">
      <c r="B414" s="1209" t="s">
        <v>591</v>
      </c>
      <c r="C414" s="611" t="s">
        <v>592</v>
      </c>
      <c r="D414" s="118">
        <v>542</v>
      </c>
      <c r="E414" s="119">
        <v>559</v>
      </c>
      <c r="F414" s="120">
        <v>1101</v>
      </c>
      <c r="G414" s="118"/>
      <c r="H414" s="119"/>
      <c r="I414" s="121">
        <f t="shared" si="162"/>
        <v>0</v>
      </c>
      <c r="J414" s="118">
        <v>4</v>
      </c>
      <c r="K414" s="119">
        <v>4</v>
      </c>
      <c r="L414" s="121">
        <f t="shared" si="163"/>
        <v>8</v>
      </c>
      <c r="M414" s="118"/>
      <c r="N414" s="119"/>
      <c r="O414" s="121">
        <f t="shared" si="164"/>
        <v>0</v>
      </c>
      <c r="P414" s="181">
        <v>7</v>
      </c>
      <c r="Q414" s="182">
        <v>8</v>
      </c>
      <c r="R414" s="121">
        <f t="shared" si="165"/>
        <v>15</v>
      </c>
      <c r="S414" s="181"/>
      <c r="T414" s="182"/>
      <c r="U414" s="121">
        <f t="shared" si="166"/>
        <v>0</v>
      </c>
      <c r="V414" s="52"/>
      <c r="W414" s="53">
        <v>1</v>
      </c>
      <c r="X414" s="121">
        <f t="shared" si="167"/>
        <v>1</v>
      </c>
      <c r="Y414" s="118">
        <f t="shared" si="172"/>
        <v>539</v>
      </c>
      <c r="Z414" s="119">
        <f t="shared" si="173"/>
        <v>556</v>
      </c>
      <c r="AA414" s="120">
        <f t="shared" si="174"/>
        <v>1095</v>
      </c>
      <c r="AB414" s="273">
        <f aca="true" t="shared" si="179" ref="AB414:AB430">AA414-F414</f>
        <v>-6</v>
      </c>
      <c r="AC414" s="407">
        <v>539</v>
      </c>
      <c r="AD414" s="407">
        <v>556</v>
      </c>
      <c r="AE414" s="408">
        <v>1095</v>
      </c>
      <c r="AF414" s="369">
        <f t="shared" si="169"/>
        <v>0</v>
      </c>
      <c r="AG414" s="370">
        <f t="shared" si="160"/>
        <v>0</v>
      </c>
      <c r="AH414" s="370">
        <f t="shared" si="161"/>
        <v>0</v>
      </c>
      <c r="BD414" s="423">
        <f t="shared" si="175"/>
        <v>-3</v>
      </c>
      <c r="BE414" s="423">
        <f t="shared" si="176"/>
        <v>-3</v>
      </c>
      <c r="BF414" s="423">
        <f t="shared" si="177"/>
        <v>-6</v>
      </c>
      <c r="BH414" s="97"/>
      <c r="BI414" s="97"/>
    </row>
    <row r="415" spans="2:61" ht="15" customHeight="1">
      <c r="B415" s="1209"/>
      <c r="C415" s="611" t="s">
        <v>593</v>
      </c>
      <c r="D415" s="129">
        <v>74</v>
      </c>
      <c r="E415" s="130">
        <v>85</v>
      </c>
      <c r="F415" s="131">
        <v>159</v>
      </c>
      <c r="G415" s="129"/>
      <c r="H415" s="130"/>
      <c r="I415" s="132">
        <f t="shared" si="162"/>
        <v>0</v>
      </c>
      <c r="J415" s="129"/>
      <c r="K415" s="130">
        <v>2</v>
      </c>
      <c r="L415" s="132">
        <f t="shared" si="163"/>
        <v>2</v>
      </c>
      <c r="M415" s="129"/>
      <c r="N415" s="130"/>
      <c r="O415" s="132">
        <f t="shared" si="164"/>
        <v>0</v>
      </c>
      <c r="P415" s="187">
        <v>1</v>
      </c>
      <c r="Q415" s="188"/>
      <c r="R415" s="132">
        <f t="shared" si="165"/>
        <v>1</v>
      </c>
      <c r="S415" s="187">
        <v>1</v>
      </c>
      <c r="T415" s="188"/>
      <c r="U415" s="132">
        <f t="shared" si="166"/>
        <v>1</v>
      </c>
      <c r="V415" s="54"/>
      <c r="W415" s="55"/>
      <c r="X415" s="132">
        <f t="shared" si="167"/>
        <v>0</v>
      </c>
      <c r="Y415" s="129">
        <f t="shared" si="172"/>
        <v>74</v>
      </c>
      <c r="Z415" s="130">
        <f t="shared" si="173"/>
        <v>87</v>
      </c>
      <c r="AA415" s="131">
        <f t="shared" si="174"/>
        <v>161</v>
      </c>
      <c r="AB415" s="274">
        <f t="shared" si="179"/>
        <v>2</v>
      </c>
      <c r="AC415" s="409">
        <v>74</v>
      </c>
      <c r="AD415" s="409">
        <v>87</v>
      </c>
      <c r="AE415" s="410">
        <v>161</v>
      </c>
      <c r="AF415" s="371">
        <f t="shared" si="169"/>
        <v>0</v>
      </c>
      <c r="AG415" s="372">
        <f t="shared" si="160"/>
        <v>0</v>
      </c>
      <c r="AH415" s="372">
        <f t="shared" si="161"/>
        <v>0</v>
      </c>
      <c r="BD415" s="423">
        <f t="shared" si="175"/>
        <v>0</v>
      </c>
      <c r="BE415" s="423">
        <f t="shared" si="176"/>
        <v>2</v>
      </c>
      <c r="BF415" s="423">
        <f t="shared" si="177"/>
        <v>2</v>
      </c>
      <c r="BH415" s="97"/>
      <c r="BI415" s="97"/>
    </row>
    <row r="416" spans="2:61" ht="15" customHeight="1">
      <c r="B416" s="1209"/>
      <c r="C416" s="611" t="s">
        <v>594</v>
      </c>
      <c r="D416" s="129">
        <v>16</v>
      </c>
      <c r="E416" s="130">
        <v>19</v>
      </c>
      <c r="F416" s="131">
        <v>35</v>
      </c>
      <c r="G416" s="129"/>
      <c r="H416" s="130"/>
      <c r="I416" s="132">
        <f t="shared" si="162"/>
        <v>0</v>
      </c>
      <c r="J416" s="129"/>
      <c r="K416" s="130"/>
      <c r="L416" s="132">
        <f t="shared" si="163"/>
        <v>0</v>
      </c>
      <c r="M416" s="129"/>
      <c r="N416" s="130"/>
      <c r="O416" s="132">
        <f t="shared" si="164"/>
        <v>0</v>
      </c>
      <c r="P416" s="187"/>
      <c r="Q416" s="188"/>
      <c r="R416" s="132">
        <f t="shared" si="165"/>
        <v>0</v>
      </c>
      <c r="S416" s="187"/>
      <c r="T416" s="188"/>
      <c r="U416" s="132">
        <f t="shared" si="166"/>
        <v>0</v>
      </c>
      <c r="V416" s="54"/>
      <c r="W416" s="55"/>
      <c r="X416" s="132">
        <f t="shared" si="167"/>
        <v>0</v>
      </c>
      <c r="Y416" s="129">
        <f t="shared" si="172"/>
        <v>16</v>
      </c>
      <c r="Z416" s="130">
        <f t="shared" si="173"/>
        <v>19</v>
      </c>
      <c r="AA416" s="131">
        <f t="shared" si="174"/>
        <v>35</v>
      </c>
      <c r="AB416" s="274">
        <f t="shared" si="179"/>
        <v>0</v>
      </c>
      <c r="AC416" s="409">
        <v>16</v>
      </c>
      <c r="AD416" s="409">
        <v>19</v>
      </c>
      <c r="AE416" s="410">
        <v>35</v>
      </c>
      <c r="AF416" s="371">
        <f t="shared" si="169"/>
        <v>0</v>
      </c>
      <c r="AG416" s="372">
        <f t="shared" si="160"/>
        <v>0</v>
      </c>
      <c r="AH416" s="372">
        <f t="shared" si="161"/>
        <v>0</v>
      </c>
      <c r="BD416" s="423">
        <f t="shared" si="175"/>
        <v>0</v>
      </c>
      <c r="BE416" s="423">
        <f t="shared" si="176"/>
        <v>0</v>
      </c>
      <c r="BF416" s="423">
        <f t="shared" si="177"/>
        <v>0</v>
      </c>
      <c r="BH416" s="97"/>
      <c r="BI416" s="97"/>
    </row>
    <row r="417" spans="1:58" s="97" customFormat="1" ht="15" customHeight="1">
      <c r="A417" s="96"/>
      <c r="B417" s="1209"/>
      <c r="C417" s="611" t="s">
        <v>595</v>
      </c>
      <c r="D417" s="129">
        <v>21</v>
      </c>
      <c r="E417" s="130">
        <v>27</v>
      </c>
      <c r="F417" s="131">
        <v>48</v>
      </c>
      <c r="G417" s="129"/>
      <c r="H417" s="130"/>
      <c r="I417" s="132">
        <f t="shared" si="162"/>
        <v>0</v>
      </c>
      <c r="J417" s="129"/>
      <c r="K417" s="130"/>
      <c r="L417" s="132">
        <f t="shared" si="163"/>
        <v>0</v>
      </c>
      <c r="M417" s="129"/>
      <c r="N417" s="130"/>
      <c r="O417" s="132">
        <f t="shared" si="164"/>
        <v>0</v>
      </c>
      <c r="P417" s="187"/>
      <c r="Q417" s="188">
        <v>1</v>
      </c>
      <c r="R417" s="132">
        <f t="shared" si="165"/>
        <v>1</v>
      </c>
      <c r="S417" s="187"/>
      <c r="T417" s="188"/>
      <c r="U417" s="132">
        <f t="shared" si="166"/>
        <v>0</v>
      </c>
      <c r="V417" s="54"/>
      <c r="W417" s="55"/>
      <c r="X417" s="132">
        <f t="shared" si="167"/>
        <v>0</v>
      </c>
      <c r="Y417" s="129">
        <f t="shared" si="172"/>
        <v>21</v>
      </c>
      <c r="Z417" s="130">
        <f t="shared" si="173"/>
        <v>26</v>
      </c>
      <c r="AA417" s="131">
        <f t="shared" si="174"/>
        <v>47</v>
      </c>
      <c r="AB417" s="274">
        <f t="shared" si="179"/>
        <v>-1</v>
      </c>
      <c r="AC417" s="409">
        <v>21</v>
      </c>
      <c r="AD417" s="409">
        <v>26</v>
      </c>
      <c r="AE417" s="410">
        <v>47</v>
      </c>
      <c r="AF417" s="371">
        <f t="shared" si="169"/>
        <v>0</v>
      </c>
      <c r="AG417" s="372">
        <f t="shared" si="160"/>
        <v>0</v>
      </c>
      <c r="AH417" s="372">
        <f t="shared" si="161"/>
        <v>0</v>
      </c>
      <c r="AJ417" s="184"/>
      <c r="AK417" s="185"/>
      <c r="AL417" s="185"/>
      <c r="AM417" s="185"/>
      <c r="AN417" s="185"/>
      <c r="AO417" s="185"/>
      <c r="AP417" s="185"/>
      <c r="AQ417" s="247"/>
      <c r="AR417" s="183"/>
      <c r="AS417" s="183"/>
      <c r="AT417" s="183"/>
      <c r="AU417" s="183"/>
      <c r="AV417" s="183"/>
      <c r="AW417" s="183"/>
      <c r="AX417" s="183"/>
      <c r="AY417" s="183"/>
      <c r="AZ417" s="183"/>
      <c r="BA417" s="186"/>
      <c r="BD417" s="423">
        <f t="shared" si="175"/>
        <v>0</v>
      </c>
      <c r="BE417" s="423">
        <f t="shared" si="176"/>
        <v>-1</v>
      </c>
      <c r="BF417" s="423">
        <f t="shared" si="177"/>
        <v>-1</v>
      </c>
    </row>
    <row r="418" spans="2:61" ht="15" customHeight="1">
      <c r="B418" s="1209"/>
      <c r="C418" s="611" t="s">
        <v>596</v>
      </c>
      <c r="D418" s="129">
        <v>74</v>
      </c>
      <c r="E418" s="130">
        <v>92</v>
      </c>
      <c r="F418" s="131">
        <v>166</v>
      </c>
      <c r="G418" s="129"/>
      <c r="H418" s="130"/>
      <c r="I418" s="132">
        <f t="shared" si="162"/>
        <v>0</v>
      </c>
      <c r="J418" s="129">
        <v>2</v>
      </c>
      <c r="K418" s="130">
        <v>1</v>
      </c>
      <c r="L418" s="132">
        <f t="shared" si="163"/>
        <v>3</v>
      </c>
      <c r="M418" s="129"/>
      <c r="N418" s="130"/>
      <c r="O418" s="132">
        <f t="shared" si="164"/>
        <v>0</v>
      </c>
      <c r="P418" s="187">
        <v>2</v>
      </c>
      <c r="Q418" s="188">
        <v>1</v>
      </c>
      <c r="R418" s="132">
        <f t="shared" si="165"/>
        <v>3</v>
      </c>
      <c r="S418" s="187"/>
      <c r="T418" s="188"/>
      <c r="U418" s="132">
        <f t="shared" si="166"/>
        <v>0</v>
      </c>
      <c r="V418" s="54"/>
      <c r="W418" s="55">
        <v>-1</v>
      </c>
      <c r="X418" s="132">
        <f t="shared" si="167"/>
        <v>-1</v>
      </c>
      <c r="Y418" s="129">
        <f t="shared" si="172"/>
        <v>74</v>
      </c>
      <c r="Z418" s="130">
        <f t="shared" si="173"/>
        <v>91</v>
      </c>
      <c r="AA418" s="131">
        <f t="shared" si="174"/>
        <v>165</v>
      </c>
      <c r="AB418" s="274">
        <f t="shared" si="179"/>
        <v>-1</v>
      </c>
      <c r="AC418" s="409">
        <v>74</v>
      </c>
      <c r="AD418" s="409">
        <v>91</v>
      </c>
      <c r="AE418" s="410">
        <v>165</v>
      </c>
      <c r="AF418" s="371">
        <f t="shared" si="169"/>
        <v>0</v>
      </c>
      <c r="AG418" s="372">
        <f t="shared" si="160"/>
        <v>0</v>
      </c>
      <c r="AH418" s="372">
        <f t="shared" si="161"/>
        <v>0</v>
      </c>
      <c r="AT418" s="97"/>
      <c r="AU418" s="97"/>
      <c r="AV418" s="97"/>
      <c r="AW418" s="97"/>
      <c r="AX418" s="97"/>
      <c r="AY418" s="97"/>
      <c r="AZ418" s="97"/>
      <c r="BA418" s="101"/>
      <c r="BD418" s="423">
        <f t="shared" si="175"/>
        <v>0</v>
      </c>
      <c r="BE418" s="423">
        <f t="shared" si="176"/>
        <v>-1</v>
      </c>
      <c r="BF418" s="423">
        <f t="shared" si="177"/>
        <v>-1</v>
      </c>
      <c r="BH418" s="97"/>
      <c r="BI418" s="97"/>
    </row>
    <row r="419" spans="2:61" ht="15" customHeight="1">
      <c r="B419" s="1209"/>
      <c r="C419" s="611" t="s">
        <v>597</v>
      </c>
      <c r="D419" s="129">
        <v>62</v>
      </c>
      <c r="E419" s="130">
        <v>75</v>
      </c>
      <c r="F419" s="131">
        <v>137</v>
      </c>
      <c r="G419" s="129"/>
      <c r="H419" s="130"/>
      <c r="I419" s="132">
        <f t="shared" si="162"/>
        <v>0</v>
      </c>
      <c r="J419" s="129"/>
      <c r="K419" s="130"/>
      <c r="L419" s="132">
        <f t="shared" si="163"/>
        <v>0</v>
      </c>
      <c r="M419" s="129"/>
      <c r="N419" s="130"/>
      <c r="O419" s="132">
        <f t="shared" si="164"/>
        <v>0</v>
      </c>
      <c r="P419" s="187"/>
      <c r="Q419" s="188">
        <v>1</v>
      </c>
      <c r="R419" s="132">
        <f t="shared" si="165"/>
        <v>1</v>
      </c>
      <c r="S419" s="187"/>
      <c r="T419" s="188"/>
      <c r="U419" s="132">
        <f t="shared" si="166"/>
        <v>0</v>
      </c>
      <c r="V419" s="54"/>
      <c r="W419" s="55"/>
      <c r="X419" s="132">
        <f t="shared" si="167"/>
        <v>0</v>
      </c>
      <c r="Y419" s="129">
        <f t="shared" si="172"/>
        <v>62</v>
      </c>
      <c r="Z419" s="130">
        <f t="shared" si="173"/>
        <v>74</v>
      </c>
      <c r="AA419" s="131">
        <f t="shared" si="174"/>
        <v>136</v>
      </c>
      <c r="AB419" s="274">
        <f t="shared" si="179"/>
        <v>-1</v>
      </c>
      <c r="AC419" s="409">
        <v>62</v>
      </c>
      <c r="AD419" s="409">
        <v>74</v>
      </c>
      <c r="AE419" s="410">
        <v>136</v>
      </c>
      <c r="AF419" s="371">
        <f t="shared" si="169"/>
        <v>0</v>
      </c>
      <c r="AG419" s="372">
        <f t="shared" si="160"/>
        <v>0</v>
      </c>
      <c r="AH419" s="372">
        <f t="shared" si="161"/>
        <v>0</v>
      </c>
      <c r="AQ419" s="243"/>
      <c r="AR419" s="97"/>
      <c r="AS419" s="97"/>
      <c r="BD419" s="423">
        <f t="shared" si="175"/>
        <v>0</v>
      </c>
      <c r="BE419" s="423">
        <f t="shared" si="176"/>
        <v>-1</v>
      </c>
      <c r="BF419" s="423">
        <f t="shared" si="177"/>
        <v>-1</v>
      </c>
      <c r="BH419" s="97"/>
      <c r="BI419" s="97"/>
    </row>
    <row r="420" spans="2:61" ht="15" customHeight="1">
      <c r="B420" s="1209"/>
      <c r="C420" s="611" t="s">
        <v>598</v>
      </c>
      <c r="D420" s="129">
        <v>128</v>
      </c>
      <c r="E420" s="130">
        <v>148</v>
      </c>
      <c r="F420" s="131">
        <v>276</v>
      </c>
      <c r="G420" s="129"/>
      <c r="H420" s="130"/>
      <c r="I420" s="132">
        <f t="shared" si="162"/>
        <v>0</v>
      </c>
      <c r="J420" s="129">
        <v>1</v>
      </c>
      <c r="K420" s="130">
        <v>1</v>
      </c>
      <c r="L420" s="132">
        <f t="shared" si="163"/>
        <v>2</v>
      </c>
      <c r="M420" s="129"/>
      <c r="N420" s="130"/>
      <c r="O420" s="132">
        <f t="shared" si="164"/>
        <v>0</v>
      </c>
      <c r="P420" s="187"/>
      <c r="Q420" s="188">
        <v>2</v>
      </c>
      <c r="R420" s="132">
        <f t="shared" si="165"/>
        <v>2</v>
      </c>
      <c r="S420" s="187"/>
      <c r="T420" s="188"/>
      <c r="U420" s="132">
        <f t="shared" si="166"/>
        <v>0</v>
      </c>
      <c r="V420" s="54">
        <v>1</v>
      </c>
      <c r="W420" s="55">
        <v>1</v>
      </c>
      <c r="X420" s="132">
        <f t="shared" si="167"/>
        <v>2</v>
      </c>
      <c r="Y420" s="129">
        <f t="shared" si="172"/>
        <v>130</v>
      </c>
      <c r="Z420" s="130">
        <f t="shared" si="173"/>
        <v>148</v>
      </c>
      <c r="AA420" s="131">
        <f t="shared" si="174"/>
        <v>278</v>
      </c>
      <c r="AB420" s="274">
        <f t="shared" si="179"/>
        <v>2</v>
      </c>
      <c r="AC420" s="409">
        <v>130</v>
      </c>
      <c r="AD420" s="409">
        <v>148</v>
      </c>
      <c r="AE420" s="410">
        <v>278</v>
      </c>
      <c r="AF420" s="371">
        <f t="shared" si="169"/>
        <v>0</v>
      </c>
      <c r="AG420" s="372">
        <f t="shared" si="160"/>
        <v>0</v>
      </c>
      <c r="AH420" s="372">
        <f t="shared" si="161"/>
        <v>0</v>
      </c>
      <c r="AQ420" s="243"/>
      <c r="AR420" s="97"/>
      <c r="AS420" s="97"/>
      <c r="BD420" s="423">
        <f t="shared" si="175"/>
        <v>2</v>
      </c>
      <c r="BE420" s="423">
        <f t="shared" si="176"/>
        <v>0</v>
      </c>
      <c r="BF420" s="423">
        <f t="shared" si="177"/>
        <v>2</v>
      </c>
      <c r="BH420" s="97"/>
      <c r="BI420" s="97"/>
    </row>
    <row r="421" spans="2:61" ht="15" customHeight="1">
      <c r="B421" s="1209"/>
      <c r="C421" s="611" t="s">
        <v>599</v>
      </c>
      <c r="D421" s="129">
        <v>61</v>
      </c>
      <c r="E421" s="130">
        <v>66</v>
      </c>
      <c r="F421" s="131">
        <v>127</v>
      </c>
      <c r="G421" s="129"/>
      <c r="H421" s="130"/>
      <c r="I421" s="132">
        <f t="shared" si="162"/>
        <v>0</v>
      </c>
      <c r="J421" s="129">
        <v>2</v>
      </c>
      <c r="K421" s="130">
        <v>1</v>
      </c>
      <c r="L421" s="132">
        <f t="shared" si="163"/>
        <v>3</v>
      </c>
      <c r="M421" s="129"/>
      <c r="N421" s="130"/>
      <c r="O421" s="132">
        <f t="shared" si="164"/>
        <v>0</v>
      </c>
      <c r="P421" s="187"/>
      <c r="Q421" s="188"/>
      <c r="R421" s="132">
        <f t="shared" si="165"/>
        <v>0</v>
      </c>
      <c r="S421" s="187"/>
      <c r="T421" s="188"/>
      <c r="U421" s="132">
        <f t="shared" si="166"/>
        <v>0</v>
      </c>
      <c r="V421" s="54"/>
      <c r="W421" s="55"/>
      <c r="X421" s="132">
        <f t="shared" si="167"/>
        <v>0</v>
      </c>
      <c r="Y421" s="129">
        <f t="shared" si="172"/>
        <v>63</v>
      </c>
      <c r="Z421" s="130">
        <f t="shared" si="173"/>
        <v>67</v>
      </c>
      <c r="AA421" s="131">
        <f t="shared" si="174"/>
        <v>130</v>
      </c>
      <c r="AB421" s="274">
        <f t="shared" si="179"/>
        <v>3</v>
      </c>
      <c r="AC421" s="409">
        <v>63</v>
      </c>
      <c r="AD421" s="409">
        <v>67</v>
      </c>
      <c r="AE421" s="410">
        <v>130</v>
      </c>
      <c r="AF421" s="371">
        <f t="shared" si="169"/>
        <v>0</v>
      </c>
      <c r="AG421" s="372">
        <f t="shared" si="160"/>
        <v>0</v>
      </c>
      <c r="AH421" s="372">
        <f t="shared" si="161"/>
        <v>0</v>
      </c>
      <c r="BD421" s="423">
        <f t="shared" si="175"/>
        <v>2</v>
      </c>
      <c r="BE421" s="423">
        <f t="shared" si="176"/>
        <v>1</v>
      </c>
      <c r="BF421" s="423">
        <f t="shared" si="177"/>
        <v>3</v>
      </c>
      <c r="BH421" s="97"/>
      <c r="BI421" s="97"/>
    </row>
    <row r="422" spans="2:61" ht="15" customHeight="1">
      <c r="B422" s="1209"/>
      <c r="C422" s="611" t="s">
        <v>600</v>
      </c>
      <c r="D422" s="129">
        <v>20</v>
      </c>
      <c r="E422" s="130">
        <v>30</v>
      </c>
      <c r="F422" s="131">
        <v>50</v>
      </c>
      <c r="G422" s="129"/>
      <c r="H422" s="130"/>
      <c r="I422" s="132">
        <f t="shared" si="162"/>
        <v>0</v>
      </c>
      <c r="J422" s="129"/>
      <c r="K422" s="130"/>
      <c r="L422" s="132">
        <f t="shared" si="163"/>
        <v>0</v>
      </c>
      <c r="M422" s="129"/>
      <c r="N422" s="130"/>
      <c r="O422" s="132">
        <f t="shared" si="164"/>
        <v>0</v>
      </c>
      <c r="P422" s="187"/>
      <c r="Q422" s="188"/>
      <c r="R422" s="132">
        <f t="shared" si="165"/>
        <v>0</v>
      </c>
      <c r="S422" s="187"/>
      <c r="T422" s="188"/>
      <c r="U422" s="132">
        <f t="shared" si="166"/>
        <v>0</v>
      </c>
      <c r="V422" s="54"/>
      <c r="W422" s="55"/>
      <c r="X422" s="132">
        <f t="shared" si="167"/>
        <v>0</v>
      </c>
      <c r="Y422" s="129">
        <f t="shared" si="172"/>
        <v>20</v>
      </c>
      <c r="Z422" s="130">
        <f t="shared" si="173"/>
        <v>30</v>
      </c>
      <c r="AA422" s="131">
        <f t="shared" si="174"/>
        <v>50</v>
      </c>
      <c r="AB422" s="274">
        <f t="shared" si="179"/>
        <v>0</v>
      </c>
      <c r="AC422" s="409">
        <v>20</v>
      </c>
      <c r="AD422" s="409">
        <v>30</v>
      </c>
      <c r="AE422" s="410">
        <v>50</v>
      </c>
      <c r="AF422" s="371">
        <f t="shared" si="169"/>
        <v>0</v>
      </c>
      <c r="AG422" s="372">
        <f t="shared" si="160"/>
        <v>0</v>
      </c>
      <c r="AH422" s="372">
        <f t="shared" si="161"/>
        <v>0</v>
      </c>
      <c r="BD422" s="423">
        <f t="shared" si="175"/>
        <v>0</v>
      </c>
      <c r="BE422" s="423">
        <f t="shared" si="176"/>
        <v>0</v>
      </c>
      <c r="BF422" s="423">
        <f t="shared" si="177"/>
        <v>0</v>
      </c>
      <c r="BH422" s="97"/>
      <c r="BI422" s="97"/>
    </row>
    <row r="423" spans="2:61" ht="15" customHeight="1">
      <c r="B423" s="1209"/>
      <c r="C423" s="611" t="s">
        <v>601</v>
      </c>
      <c r="D423" s="151">
        <v>7</v>
      </c>
      <c r="E423" s="152">
        <v>13</v>
      </c>
      <c r="F423" s="153">
        <v>20</v>
      </c>
      <c r="G423" s="151"/>
      <c r="H423" s="152"/>
      <c r="I423" s="154">
        <f t="shared" si="162"/>
        <v>0</v>
      </c>
      <c r="J423" s="151"/>
      <c r="K423" s="152"/>
      <c r="L423" s="154">
        <f t="shared" si="163"/>
        <v>0</v>
      </c>
      <c r="M423" s="151"/>
      <c r="N423" s="152"/>
      <c r="O423" s="154">
        <f t="shared" si="164"/>
        <v>0</v>
      </c>
      <c r="P423" s="189"/>
      <c r="Q423" s="190"/>
      <c r="R423" s="154">
        <f t="shared" si="165"/>
        <v>0</v>
      </c>
      <c r="S423" s="189"/>
      <c r="T423" s="190"/>
      <c r="U423" s="154">
        <f t="shared" si="166"/>
        <v>0</v>
      </c>
      <c r="V423" s="56"/>
      <c r="W423" s="57"/>
      <c r="X423" s="154">
        <f t="shared" si="167"/>
        <v>0</v>
      </c>
      <c r="Y423" s="151">
        <f t="shared" si="172"/>
        <v>7</v>
      </c>
      <c r="Z423" s="152">
        <f t="shared" si="173"/>
        <v>13</v>
      </c>
      <c r="AA423" s="153">
        <f t="shared" si="174"/>
        <v>20</v>
      </c>
      <c r="AB423" s="275">
        <f t="shared" si="179"/>
        <v>0</v>
      </c>
      <c r="AC423" s="411">
        <v>7</v>
      </c>
      <c r="AD423" s="411">
        <v>13</v>
      </c>
      <c r="AE423" s="412">
        <v>20</v>
      </c>
      <c r="AF423" s="373">
        <f t="shared" si="169"/>
        <v>0</v>
      </c>
      <c r="AG423" s="374">
        <f t="shared" si="160"/>
        <v>0</v>
      </c>
      <c r="AH423" s="374">
        <f t="shared" si="161"/>
        <v>0</v>
      </c>
      <c r="BD423" s="423">
        <f t="shared" si="175"/>
        <v>0</v>
      </c>
      <c r="BE423" s="423">
        <f t="shared" si="176"/>
        <v>0</v>
      </c>
      <c r="BF423" s="423">
        <f t="shared" si="177"/>
        <v>0</v>
      </c>
      <c r="BH423" s="97"/>
      <c r="BI423" s="97"/>
    </row>
    <row r="424" spans="2:61" ht="15" customHeight="1">
      <c r="B424" s="1209"/>
      <c r="C424" s="611" t="s">
        <v>602</v>
      </c>
      <c r="D424" s="162">
        <v>62</v>
      </c>
      <c r="E424" s="163">
        <v>87</v>
      </c>
      <c r="F424" s="164">
        <v>149</v>
      </c>
      <c r="G424" s="162"/>
      <c r="H424" s="163"/>
      <c r="I424" s="165">
        <f t="shared" si="162"/>
        <v>0</v>
      </c>
      <c r="J424" s="162">
        <v>1</v>
      </c>
      <c r="K424" s="163">
        <v>2</v>
      </c>
      <c r="L424" s="165">
        <f t="shared" si="163"/>
        <v>3</v>
      </c>
      <c r="M424" s="162"/>
      <c r="N424" s="163"/>
      <c r="O424" s="165">
        <f t="shared" si="164"/>
        <v>0</v>
      </c>
      <c r="P424" s="191">
        <v>2</v>
      </c>
      <c r="Q424" s="192">
        <v>3</v>
      </c>
      <c r="R424" s="165">
        <f t="shared" si="165"/>
        <v>5</v>
      </c>
      <c r="S424" s="191"/>
      <c r="T424" s="192"/>
      <c r="U424" s="165">
        <f t="shared" si="166"/>
        <v>0</v>
      </c>
      <c r="V424" s="58"/>
      <c r="W424" s="59"/>
      <c r="X424" s="165">
        <f t="shared" si="167"/>
        <v>0</v>
      </c>
      <c r="Y424" s="162">
        <f t="shared" si="172"/>
        <v>61</v>
      </c>
      <c r="Z424" s="163">
        <f t="shared" si="173"/>
        <v>86</v>
      </c>
      <c r="AA424" s="164">
        <f t="shared" si="174"/>
        <v>147</v>
      </c>
      <c r="AB424" s="276">
        <f t="shared" si="179"/>
        <v>-2</v>
      </c>
      <c r="AC424" s="413">
        <v>61</v>
      </c>
      <c r="AD424" s="413">
        <v>86</v>
      </c>
      <c r="AE424" s="414">
        <v>147</v>
      </c>
      <c r="AF424" s="375">
        <f t="shared" si="169"/>
        <v>0</v>
      </c>
      <c r="AG424" s="376">
        <f t="shared" si="160"/>
        <v>0</v>
      </c>
      <c r="AH424" s="376">
        <f t="shared" si="161"/>
        <v>0</v>
      </c>
      <c r="BD424" s="423">
        <f t="shared" si="175"/>
        <v>-1</v>
      </c>
      <c r="BE424" s="423">
        <f t="shared" si="176"/>
        <v>-1</v>
      </c>
      <c r="BF424" s="423">
        <f t="shared" si="177"/>
        <v>-2</v>
      </c>
      <c r="BH424" s="97"/>
      <c r="BI424" s="97"/>
    </row>
    <row r="425" spans="1:58" s="97" customFormat="1" ht="15" customHeight="1">
      <c r="A425" s="96"/>
      <c r="B425" s="1209"/>
      <c r="C425" s="611" t="s">
        <v>603</v>
      </c>
      <c r="D425" s="129">
        <v>24</v>
      </c>
      <c r="E425" s="130">
        <v>25</v>
      </c>
      <c r="F425" s="131">
        <v>49</v>
      </c>
      <c r="G425" s="129"/>
      <c r="H425" s="130"/>
      <c r="I425" s="132">
        <f t="shared" si="162"/>
        <v>0</v>
      </c>
      <c r="J425" s="129"/>
      <c r="K425" s="130">
        <v>1</v>
      </c>
      <c r="L425" s="132">
        <f t="shared" si="163"/>
        <v>1</v>
      </c>
      <c r="M425" s="129"/>
      <c r="N425" s="130"/>
      <c r="O425" s="132">
        <f t="shared" si="164"/>
        <v>0</v>
      </c>
      <c r="P425" s="187">
        <v>1</v>
      </c>
      <c r="Q425" s="188"/>
      <c r="R425" s="132">
        <f t="shared" si="165"/>
        <v>1</v>
      </c>
      <c r="S425" s="187"/>
      <c r="T425" s="188"/>
      <c r="U425" s="132">
        <f t="shared" si="166"/>
        <v>0</v>
      </c>
      <c r="V425" s="54"/>
      <c r="W425" s="55"/>
      <c r="X425" s="132">
        <f t="shared" si="167"/>
        <v>0</v>
      </c>
      <c r="Y425" s="129">
        <f t="shared" si="172"/>
        <v>23</v>
      </c>
      <c r="Z425" s="130">
        <f t="shared" si="173"/>
        <v>26</v>
      </c>
      <c r="AA425" s="131">
        <f t="shared" si="174"/>
        <v>49</v>
      </c>
      <c r="AB425" s="274">
        <f t="shared" si="179"/>
        <v>0</v>
      </c>
      <c r="AC425" s="409">
        <v>23</v>
      </c>
      <c r="AD425" s="409">
        <v>26</v>
      </c>
      <c r="AE425" s="410">
        <v>49</v>
      </c>
      <c r="AF425" s="371">
        <f t="shared" si="169"/>
        <v>0</v>
      </c>
      <c r="AG425" s="372">
        <f t="shared" si="160"/>
        <v>0</v>
      </c>
      <c r="AH425" s="372">
        <f t="shared" si="161"/>
        <v>0</v>
      </c>
      <c r="AJ425" s="184"/>
      <c r="AK425" s="185"/>
      <c r="AL425" s="185"/>
      <c r="AM425" s="185"/>
      <c r="AN425" s="185"/>
      <c r="AO425" s="185"/>
      <c r="AP425" s="185"/>
      <c r="AQ425" s="247"/>
      <c r="AR425" s="183"/>
      <c r="AS425" s="183"/>
      <c r="BA425" s="101"/>
      <c r="BD425" s="423">
        <f t="shared" si="175"/>
        <v>-1</v>
      </c>
      <c r="BE425" s="423">
        <f t="shared" si="176"/>
        <v>1</v>
      </c>
      <c r="BF425" s="423">
        <f t="shared" si="177"/>
        <v>0</v>
      </c>
    </row>
    <row r="426" spans="2:61" ht="15" customHeight="1">
      <c r="B426" s="1209"/>
      <c r="C426" s="611" t="s">
        <v>604</v>
      </c>
      <c r="D426" s="129">
        <v>95</v>
      </c>
      <c r="E426" s="130">
        <v>120</v>
      </c>
      <c r="F426" s="131">
        <v>215</v>
      </c>
      <c r="G426" s="129"/>
      <c r="H426" s="130"/>
      <c r="I426" s="132">
        <f t="shared" si="162"/>
        <v>0</v>
      </c>
      <c r="J426" s="129">
        <v>2</v>
      </c>
      <c r="K426" s="130">
        <v>3</v>
      </c>
      <c r="L426" s="132">
        <f t="shared" si="163"/>
        <v>5</v>
      </c>
      <c r="M426" s="129"/>
      <c r="N426" s="130"/>
      <c r="O426" s="132">
        <f t="shared" si="164"/>
        <v>0</v>
      </c>
      <c r="P426" s="187"/>
      <c r="Q426" s="188">
        <v>2</v>
      </c>
      <c r="R426" s="132">
        <f t="shared" si="165"/>
        <v>2</v>
      </c>
      <c r="S426" s="187"/>
      <c r="T426" s="188"/>
      <c r="U426" s="132">
        <f t="shared" si="166"/>
        <v>0</v>
      </c>
      <c r="V426" s="54"/>
      <c r="W426" s="55"/>
      <c r="X426" s="132">
        <f t="shared" si="167"/>
        <v>0</v>
      </c>
      <c r="Y426" s="129">
        <f t="shared" si="172"/>
        <v>97</v>
      </c>
      <c r="Z426" s="130">
        <f t="shared" si="173"/>
        <v>121</v>
      </c>
      <c r="AA426" s="131">
        <f t="shared" si="174"/>
        <v>218</v>
      </c>
      <c r="AB426" s="274">
        <f t="shared" si="179"/>
        <v>3</v>
      </c>
      <c r="AC426" s="409">
        <v>97</v>
      </c>
      <c r="AD426" s="409">
        <v>121</v>
      </c>
      <c r="AE426" s="410">
        <v>218</v>
      </c>
      <c r="AF426" s="371">
        <f t="shared" si="169"/>
        <v>0</v>
      </c>
      <c r="AG426" s="372">
        <f t="shared" si="160"/>
        <v>0</v>
      </c>
      <c r="AH426" s="372">
        <f t="shared" si="161"/>
        <v>0</v>
      </c>
      <c r="AQ426" s="243"/>
      <c r="AR426" s="97"/>
      <c r="AS426" s="97"/>
      <c r="AT426" s="97"/>
      <c r="AU426" s="97"/>
      <c r="AV426" s="97"/>
      <c r="AW426" s="97"/>
      <c r="AX426" s="97"/>
      <c r="AY426" s="97"/>
      <c r="AZ426" s="97"/>
      <c r="BA426" s="101"/>
      <c r="BD426" s="423">
        <f t="shared" si="175"/>
        <v>2</v>
      </c>
      <c r="BE426" s="423">
        <f t="shared" si="176"/>
        <v>1</v>
      </c>
      <c r="BF426" s="423">
        <f t="shared" si="177"/>
        <v>3</v>
      </c>
      <c r="BH426" s="97"/>
      <c r="BI426" s="97"/>
    </row>
    <row r="427" spans="2:61" ht="15" customHeight="1">
      <c r="B427" s="1209"/>
      <c r="C427" s="611" t="s">
        <v>605</v>
      </c>
      <c r="D427" s="129">
        <v>31</v>
      </c>
      <c r="E427" s="130">
        <v>41</v>
      </c>
      <c r="F427" s="131">
        <v>72</v>
      </c>
      <c r="G427" s="129"/>
      <c r="H427" s="130"/>
      <c r="I427" s="132">
        <f t="shared" si="162"/>
        <v>0</v>
      </c>
      <c r="J427" s="129"/>
      <c r="K427" s="130">
        <v>1</v>
      </c>
      <c r="L427" s="132">
        <f t="shared" si="163"/>
        <v>1</v>
      </c>
      <c r="M427" s="129"/>
      <c r="N427" s="130"/>
      <c r="O427" s="132">
        <f t="shared" si="164"/>
        <v>0</v>
      </c>
      <c r="P427" s="187">
        <v>1</v>
      </c>
      <c r="Q427" s="188">
        <v>1</v>
      </c>
      <c r="R427" s="132">
        <f t="shared" si="165"/>
        <v>2</v>
      </c>
      <c r="S427" s="187"/>
      <c r="T427" s="188"/>
      <c r="U427" s="132">
        <f t="shared" si="166"/>
        <v>0</v>
      </c>
      <c r="V427" s="54"/>
      <c r="W427" s="55"/>
      <c r="X427" s="132">
        <f t="shared" si="167"/>
        <v>0</v>
      </c>
      <c r="Y427" s="129">
        <f t="shared" si="172"/>
        <v>30</v>
      </c>
      <c r="Z427" s="130">
        <f t="shared" si="173"/>
        <v>41</v>
      </c>
      <c r="AA427" s="131">
        <f t="shared" si="174"/>
        <v>71</v>
      </c>
      <c r="AB427" s="274">
        <f t="shared" si="179"/>
        <v>-1</v>
      </c>
      <c r="AC427" s="409">
        <v>30</v>
      </c>
      <c r="AD427" s="409">
        <v>41</v>
      </c>
      <c r="AE427" s="410">
        <v>71</v>
      </c>
      <c r="AF427" s="371">
        <f t="shared" si="169"/>
        <v>0</v>
      </c>
      <c r="AG427" s="372">
        <f t="shared" si="160"/>
        <v>0</v>
      </c>
      <c r="AH427" s="372">
        <f t="shared" si="161"/>
        <v>0</v>
      </c>
      <c r="BD427" s="423">
        <f t="shared" si="175"/>
        <v>-1</v>
      </c>
      <c r="BE427" s="423">
        <f t="shared" si="176"/>
        <v>0</v>
      </c>
      <c r="BF427" s="423">
        <f t="shared" si="177"/>
        <v>-1</v>
      </c>
      <c r="BH427" s="97"/>
      <c r="BI427" s="97"/>
    </row>
    <row r="428" spans="2:61" ht="15" customHeight="1">
      <c r="B428" s="1209"/>
      <c r="C428" s="611" t="s">
        <v>606</v>
      </c>
      <c r="D428" s="129">
        <v>251</v>
      </c>
      <c r="E428" s="130">
        <v>268</v>
      </c>
      <c r="F428" s="131">
        <v>519</v>
      </c>
      <c r="G428" s="129"/>
      <c r="H428" s="130"/>
      <c r="I428" s="132">
        <f t="shared" si="162"/>
        <v>0</v>
      </c>
      <c r="J428" s="129">
        <v>2</v>
      </c>
      <c r="K428" s="130">
        <v>1</v>
      </c>
      <c r="L428" s="132">
        <f t="shared" si="163"/>
        <v>3</v>
      </c>
      <c r="M428" s="129"/>
      <c r="N428" s="130"/>
      <c r="O428" s="132">
        <f t="shared" si="164"/>
        <v>0</v>
      </c>
      <c r="P428" s="187">
        <v>5</v>
      </c>
      <c r="Q428" s="188">
        <v>3</v>
      </c>
      <c r="R428" s="132">
        <f t="shared" si="165"/>
        <v>8</v>
      </c>
      <c r="S428" s="187"/>
      <c r="T428" s="188"/>
      <c r="U428" s="132">
        <f t="shared" si="166"/>
        <v>0</v>
      </c>
      <c r="V428" s="54"/>
      <c r="W428" s="55"/>
      <c r="X428" s="132">
        <f t="shared" si="167"/>
        <v>0</v>
      </c>
      <c r="Y428" s="129">
        <f t="shared" si="172"/>
        <v>248</v>
      </c>
      <c r="Z428" s="130">
        <f t="shared" si="173"/>
        <v>266</v>
      </c>
      <c r="AA428" s="131">
        <f t="shared" si="174"/>
        <v>514</v>
      </c>
      <c r="AB428" s="274">
        <f t="shared" si="179"/>
        <v>-5</v>
      </c>
      <c r="AC428" s="409">
        <v>248</v>
      </c>
      <c r="AD428" s="409">
        <v>266</v>
      </c>
      <c r="AE428" s="410">
        <v>514</v>
      </c>
      <c r="AF428" s="371">
        <f t="shared" si="169"/>
        <v>0</v>
      </c>
      <c r="AG428" s="372">
        <f t="shared" si="160"/>
        <v>0</v>
      </c>
      <c r="AH428" s="372">
        <f t="shared" si="161"/>
        <v>0</v>
      </c>
      <c r="BD428" s="423">
        <f t="shared" si="175"/>
        <v>-3</v>
      </c>
      <c r="BE428" s="423">
        <f t="shared" si="176"/>
        <v>-2</v>
      </c>
      <c r="BF428" s="423">
        <f t="shared" si="177"/>
        <v>-5</v>
      </c>
      <c r="BH428" s="97"/>
      <c r="BI428" s="97"/>
    </row>
    <row r="429" spans="2:61" ht="15" customHeight="1">
      <c r="B429" s="1209"/>
      <c r="C429" s="611" t="s">
        <v>607</v>
      </c>
      <c r="D429" s="129">
        <v>114</v>
      </c>
      <c r="E429" s="130">
        <v>127</v>
      </c>
      <c r="F429" s="131">
        <v>241</v>
      </c>
      <c r="G429" s="129"/>
      <c r="H429" s="130"/>
      <c r="I429" s="132">
        <f t="shared" si="162"/>
        <v>0</v>
      </c>
      <c r="J429" s="129">
        <v>2</v>
      </c>
      <c r="K429" s="130">
        <v>4</v>
      </c>
      <c r="L429" s="132">
        <f t="shared" si="163"/>
        <v>6</v>
      </c>
      <c r="M429" s="129"/>
      <c r="N429" s="130"/>
      <c r="O429" s="132">
        <f t="shared" si="164"/>
        <v>0</v>
      </c>
      <c r="P429" s="187">
        <v>2</v>
      </c>
      <c r="Q429" s="188">
        <v>5</v>
      </c>
      <c r="R429" s="132">
        <f t="shared" si="165"/>
        <v>7</v>
      </c>
      <c r="S429" s="187"/>
      <c r="T429" s="188"/>
      <c r="U429" s="132">
        <f t="shared" si="166"/>
        <v>0</v>
      </c>
      <c r="V429" s="54">
        <v>2</v>
      </c>
      <c r="W429" s="55">
        <v>2</v>
      </c>
      <c r="X429" s="132">
        <f t="shared" si="167"/>
        <v>4</v>
      </c>
      <c r="Y429" s="129">
        <f t="shared" si="172"/>
        <v>116</v>
      </c>
      <c r="Z429" s="130">
        <f t="shared" si="173"/>
        <v>128</v>
      </c>
      <c r="AA429" s="131">
        <f t="shared" si="174"/>
        <v>244</v>
      </c>
      <c r="AB429" s="274">
        <f t="shared" si="179"/>
        <v>3</v>
      </c>
      <c r="AC429" s="409">
        <v>116</v>
      </c>
      <c r="AD429" s="409">
        <v>128</v>
      </c>
      <c r="AE429" s="410">
        <v>244</v>
      </c>
      <c r="AF429" s="371">
        <f t="shared" si="169"/>
        <v>0</v>
      </c>
      <c r="AG429" s="372">
        <f t="shared" si="160"/>
        <v>0</v>
      </c>
      <c r="AH429" s="372">
        <f t="shared" si="161"/>
        <v>0</v>
      </c>
      <c r="BD429" s="423">
        <f t="shared" si="175"/>
        <v>2</v>
      </c>
      <c r="BE429" s="423">
        <f t="shared" si="176"/>
        <v>1</v>
      </c>
      <c r="BF429" s="423">
        <f t="shared" si="177"/>
        <v>3</v>
      </c>
      <c r="BH429" s="97"/>
      <c r="BI429" s="97"/>
    </row>
    <row r="430" spans="2:61" ht="15" customHeight="1">
      <c r="B430" s="1209"/>
      <c r="C430" s="611" t="s">
        <v>608</v>
      </c>
      <c r="D430" s="129">
        <v>106</v>
      </c>
      <c r="E430" s="130">
        <v>116</v>
      </c>
      <c r="F430" s="131">
        <v>222</v>
      </c>
      <c r="G430" s="129"/>
      <c r="H430" s="130"/>
      <c r="I430" s="132">
        <f t="shared" si="162"/>
        <v>0</v>
      </c>
      <c r="J430" s="129">
        <v>1</v>
      </c>
      <c r="K430" s="130">
        <v>1</v>
      </c>
      <c r="L430" s="132">
        <f t="shared" si="163"/>
        <v>2</v>
      </c>
      <c r="M430" s="129"/>
      <c r="N430" s="130"/>
      <c r="O430" s="132">
        <f t="shared" si="164"/>
        <v>0</v>
      </c>
      <c r="P430" s="187">
        <v>3</v>
      </c>
      <c r="Q430" s="188">
        <v>1</v>
      </c>
      <c r="R430" s="132">
        <f t="shared" si="165"/>
        <v>4</v>
      </c>
      <c r="S430" s="187">
        <v>1</v>
      </c>
      <c r="T430" s="188">
        <v>1</v>
      </c>
      <c r="U430" s="132">
        <f t="shared" si="166"/>
        <v>2</v>
      </c>
      <c r="V430" s="54"/>
      <c r="W430" s="55"/>
      <c r="X430" s="132">
        <f t="shared" si="167"/>
        <v>0</v>
      </c>
      <c r="Y430" s="129">
        <f t="shared" si="172"/>
        <v>105</v>
      </c>
      <c r="Z430" s="130">
        <f t="shared" si="173"/>
        <v>117</v>
      </c>
      <c r="AA430" s="131">
        <f t="shared" si="174"/>
        <v>222</v>
      </c>
      <c r="AB430" s="274">
        <f t="shared" si="179"/>
        <v>0</v>
      </c>
      <c r="AC430" s="409">
        <v>105</v>
      </c>
      <c r="AD430" s="409">
        <v>117</v>
      </c>
      <c r="AE430" s="410">
        <v>222</v>
      </c>
      <c r="AF430" s="371">
        <f t="shared" si="169"/>
        <v>0</v>
      </c>
      <c r="AG430" s="372">
        <f t="shared" si="160"/>
        <v>0</v>
      </c>
      <c r="AH430" s="372">
        <f t="shared" si="161"/>
        <v>0</v>
      </c>
      <c r="BD430" s="423">
        <f t="shared" si="175"/>
        <v>-1</v>
      </c>
      <c r="BE430" s="423">
        <f t="shared" si="176"/>
        <v>1</v>
      </c>
      <c r="BF430" s="423">
        <f t="shared" si="177"/>
        <v>0</v>
      </c>
      <c r="BH430" s="97"/>
      <c r="BI430" s="97"/>
    </row>
    <row r="431" spans="2:61" ht="15" customHeight="1">
      <c r="B431" s="1210"/>
      <c r="C431" s="612" t="s">
        <v>244</v>
      </c>
      <c r="D431" s="199">
        <v>1688</v>
      </c>
      <c r="E431" s="200">
        <v>1898</v>
      </c>
      <c r="F431" s="201">
        <v>3586</v>
      </c>
      <c r="G431" s="199">
        <f aca="true" t="shared" si="180" ref="G431:W431">SUM(G414:G430)</f>
        <v>0</v>
      </c>
      <c r="H431" s="200">
        <f t="shared" si="180"/>
        <v>0</v>
      </c>
      <c r="I431" s="201">
        <f t="shared" si="162"/>
        <v>0</v>
      </c>
      <c r="J431" s="199">
        <f t="shared" si="180"/>
        <v>17</v>
      </c>
      <c r="K431" s="200">
        <f t="shared" si="180"/>
        <v>22</v>
      </c>
      <c r="L431" s="201">
        <f t="shared" si="163"/>
        <v>39</v>
      </c>
      <c r="M431" s="199">
        <f>SUM(M414:M430)</f>
        <v>0</v>
      </c>
      <c r="N431" s="200">
        <f>SUM(N414:N430)</f>
        <v>0</v>
      </c>
      <c r="O431" s="201">
        <f t="shared" si="164"/>
        <v>0</v>
      </c>
      <c r="P431" s="199">
        <f t="shared" si="180"/>
        <v>24</v>
      </c>
      <c r="Q431" s="200">
        <f t="shared" si="180"/>
        <v>28</v>
      </c>
      <c r="R431" s="201">
        <f t="shared" si="165"/>
        <v>52</v>
      </c>
      <c r="S431" s="199">
        <f t="shared" si="180"/>
        <v>2</v>
      </c>
      <c r="T431" s="200">
        <f t="shared" si="180"/>
        <v>1</v>
      </c>
      <c r="U431" s="201">
        <f t="shared" si="166"/>
        <v>3</v>
      </c>
      <c r="V431" s="64">
        <f t="shared" si="180"/>
        <v>3</v>
      </c>
      <c r="W431" s="65">
        <f t="shared" si="180"/>
        <v>3</v>
      </c>
      <c r="X431" s="201">
        <f t="shared" si="167"/>
        <v>6</v>
      </c>
      <c r="Y431" s="199">
        <f t="shared" si="172"/>
        <v>1686</v>
      </c>
      <c r="Z431" s="200">
        <f t="shared" si="173"/>
        <v>1896</v>
      </c>
      <c r="AA431" s="201">
        <f t="shared" si="174"/>
        <v>3582</v>
      </c>
      <c r="AB431" s="279">
        <f>SUM(AB414:AB430)</f>
        <v>-4</v>
      </c>
      <c r="AC431" s="419">
        <f>SUM(AC414:AC430)</f>
        <v>1686</v>
      </c>
      <c r="AD431" s="419">
        <f>SUM(AD414:AD430)</f>
        <v>1896</v>
      </c>
      <c r="AE431" s="419">
        <f>SUM(AE414:AE430)</f>
        <v>3582</v>
      </c>
      <c r="AF431" s="381">
        <f t="shared" si="169"/>
        <v>0</v>
      </c>
      <c r="AG431" s="382">
        <f t="shared" si="160"/>
        <v>0</v>
      </c>
      <c r="AH431" s="382">
        <f t="shared" si="161"/>
        <v>0</v>
      </c>
      <c r="AQ431" s="243"/>
      <c r="AR431" s="97"/>
      <c r="AS431" s="97"/>
      <c r="BD431" s="423">
        <f t="shared" si="175"/>
        <v>-2</v>
      </c>
      <c r="BE431" s="423">
        <f t="shared" si="176"/>
        <v>-2</v>
      </c>
      <c r="BF431" s="423">
        <f t="shared" si="177"/>
        <v>-4</v>
      </c>
      <c r="BH431" s="97"/>
      <c r="BI431" s="97"/>
    </row>
    <row r="432" spans="1:58" s="97" customFormat="1" ht="15" customHeight="1">
      <c r="A432" s="96"/>
      <c r="B432" s="1201" t="s">
        <v>274</v>
      </c>
      <c r="C432" s="117">
        <v>1</v>
      </c>
      <c r="D432" s="118">
        <v>22</v>
      </c>
      <c r="E432" s="119">
        <v>24</v>
      </c>
      <c r="F432" s="120">
        <v>46</v>
      </c>
      <c r="G432" s="118"/>
      <c r="H432" s="119"/>
      <c r="I432" s="121">
        <f t="shared" si="162"/>
        <v>0</v>
      </c>
      <c r="J432" s="118"/>
      <c r="K432" s="119"/>
      <c r="L432" s="121">
        <f t="shared" si="163"/>
        <v>0</v>
      </c>
      <c r="M432" s="118"/>
      <c r="N432" s="119"/>
      <c r="O432" s="121">
        <f t="shared" si="164"/>
        <v>0</v>
      </c>
      <c r="P432" s="181"/>
      <c r="Q432" s="182"/>
      <c r="R432" s="121">
        <f t="shared" si="165"/>
        <v>0</v>
      </c>
      <c r="S432" s="181"/>
      <c r="T432" s="182"/>
      <c r="U432" s="121">
        <f t="shared" si="166"/>
        <v>0</v>
      </c>
      <c r="V432" s="52"/>
      <c r="W432" s="53"/>
      <c r="X432" s="121">
        <f t="shared" si="167"/>
        <v>0</v>
      </c>
      <c r="Y432" s="118">
        <f t="shared" si="172"/>
        <v>22</v>
      </c>
      <c r="Z432" s="119">
        <f t="shared" si="173"/>
        <v>24</v>
      </c>
      <c r="AA432" s="120">
        <f t="shared" si="174"/>
        <v>46</v>
      </c>
      <c r="AB432" s="273">
        <f aca="true" t="shared" si="181" ref="AB432:AB445">AA432-F432</f>
        <v>0</v>
      </c>
      <c r="AC432" s="407">
        <v>22</v>
      </c>
      <c r="AD432" s="407">
        <v>24</v>
      </c>
      <c r="AE432" s="408">
        <v>46</v>
      </c>
      <c r="AF432" s="369">
        <f t="shared" si="169"/>
        <v>0</v>
      </c>
      <c r="AG432" s="370">
        <f t="shared" si="160"/>
        <v>0</v>
      </c>
      <c r="AH432" s="370">
        <f t="shared" si="161"/>
        <v>0</v>
      </c>
      <c r="AJ432" s="184"/>
      <c r="AK432" s="185"/>
      <c r="AL432" s="185"/>
      <c r="AM432" s="185"/>
      <c r="AN432" s="185"/>
      <c r="AO432" s="185"/>
      <c r="AP432" s="185"/>
      <c r="AQ432" s="247"/>
      <c r="AR432" s="183"/>
      <c r="AS432" s="183"/>
      <c r="AT432" s="183"/>
      <c r="AU432" s="183"/>
      <c r="AV432" s="183"/>
      <c r="AW432" s="183"/>
      <c r="AX432" s="183"/>
      <c r="AY432" s="183"/>
      <c r="AZ432" s="183"/>
      <c r="BA432" s="186"/>
      <c r="BD432" s="423">
        <f t="shared" si="175"/>
        <v>0</v>
      </c>
      <c r="BE432" s="423">
        <f t="shared" si="176"/>
        <v>0</v>
      </c>
      <c r="BF432" s="423">
        <f t="shared" si="177"/>
        <v>0</v>
      </c>
    </row>
    <row r="433" spans="1:58" s="97" customFormat="1" ht="15" customHeight="1">
      <c r="A433" s="96"/>
      <c r="B433" s="1201"/>
      <c r="C433" s="128">
        <v>2</v>
      </c>
      <c r="D433" s="129">
        <v>66</v>
      </c>
      <c r="E433" s="130">
        <v>68</v>
      </c>
      <c r="F433" s="131">
        <v>134</v>
      </c>
      <c r="G433" s="129"/>
      <c r="H433" s="130"/>
      <c r="I433" s="132">
        <f t="shared" si="162"/>
        <v>0</v>
      </c>
      <c r="J433" s="129">
        <v>1</v>
      </c>
      <c r="K433" s="130">
        <v>1</v>
      </c>
      <c r="L433" s="132">
        <f t="shared" si="163"/>
        <v>2</v>
      </c>
      <c r="M433" s="129"/>
      <c r="N433" s="130"/>
      <c r="O433" s="132">
        <f t="shared" si="164"/>
        <v>0</v>
      </c>
      <c r="P433" s="187">
        <v>1</v>
      </c>
      <c r="Q433" s="188"/>
      <c r="R433" s="132">
        <f t="shared" si="165"/>
        <v>1</v>
      </c>
      <c r="S433" s="187"/>
      <c r="T433" s="188"/>
      <c r="U433" s="132">
        <f t="shared" si="166"/>
        <v>0</v>
      </c>
      <c r="V433" s="54"/>
      <c r="W433" s="55"/>
      <c r="X433" s="132">
        <f t="shared" si="167"/>
        <v>0</v>
      </c>
      <c r="Y433" s="129">
        <f t="shared" si="172"/>
        <v>66</v>
      </c>
      <c r="Z433" s="130">
        <f t="shared" si="173"/>
        <v>69</v>
      </c>
      <c r="AA433" s="131">
        <f t="shared" si="174"/>
        <v>135</v>
      </c>
      <c r="AB433" s="274">
        <f t="shared" si="181"/>
        <v>1</v>
      </c>
      <c r="AC433" s="409">
        <v>66</v>
      </c>
      <c r="AD433" s="409">
        <v>69</v>
      </c>
      <c r="AE433" s="410">
        <v>135</v>
      </c>
      <c r="AF433" s="371">
        <f t="shared" si="169"/>
        <v>0</v>
      </c>
      <c r="AG433" s="372">
        <f t="shared" si="160"/>
        <v>0</v>
      </c>
      <c r="AH433" s="372">
        <f t="shared" si="161"/>
        <v>0</v>
      </c>
      <c r="AJ433" s="184"/>
      <c r="AK433" s="185"/>
      <c r="AL433" s="185"/>
      <c r="AM433" s="185"/>
      <c r="AN433" s="185"/>
      <c r="AO433" s="185"/>
      <c r="AP433" s="185"/>
      <c r="AQ433" s="247"/>
      <c r="AR433" s="183"/>
      <c r="AS433" s="183"/>
      <c r="AT433" s="183"/>
      <c r="AU433" s="183"/>
      <c r="AV433" s="183"/>
      <c r="AW433" s="183"/>
      <c r="AX433" s="183"/>
      <c r="AY433" s="183"/>
      <c r="AZ433" s="183"/>
      <c r="BA433" s="186"/>
      <c r="BD433" s="423">
        <f t="shared" si="175"/>
        <v>0</v>
      </c>
      <c r="BE433" s="423">
        <f t="shared" si="176"/>
        <v>1</v>
      </c>
      <c r="BF433" s="423">
        <f t="shared" si="177"/>
        <v>1</v>
      </c>
    </row>
    <row r="434" spans="2:61" ht="15" customHeight="1">
      <c r="B434" s="1201"/>
      <c r="C434" s="128">
        <v>3</v>
      </c>
      <c r="D434" s="129">
        <v>45</v>
      </c>
      <c r="E434" s="130">
        <v>50</v>
      </c>
      <c r="F434" s="131">
        <v>95</v>
      </c>
      <c r="G434" s="129"/>
      <c r="H434" s="130"/>
      <c r="I434" s="132">
        <f t="shared" si="162"/>
        <v>0</v>
      </c>
      <c r="J434" s="129">
        <v>0</v>
      </c>
      <c r="K434" s="130">
        <v>0</v>
      </c>
      <c r="L434" s="132">
        <f t="shared" si="163"/>
        <v>0</v>
      </c>
      <c r="M434" s="129"/>
      <c r="N434" s="130"/>
      <c r="O434" s="132">
        <f t="shared" si="164"/>
        <v>0</v>
      </c>
      <c r="P434" s="187">
        <v>2</v>
      </c>
      <c r="Q434" s="188">
        <v>1</v>
      </c>
      <c r="R434" s="132">
        <f t="shared" si="165"/>
        <v>3</v>
      </c>
      <c r="S434" s="187"/>
      <c r="T434" s="188"/>
      <c r="U434" s="132">
        <f t="shared" si="166"/>
        <v>0</v>
      </c>
      <c r="V434" s="54"/>
      <c r="W434" s="55"/>
      <c r="X434" s="132">
        <f t="shared" si="167"/>
        <v>0</v>
      </c>
      <c r="Y434" s="129">
        <f t="shared" si="172"/>
        <v>43</v>
      </c>
      <c r="Z434" s="130">
        <f t="shared" si="173"/>
        <v>49</v>
      </c>
      <c r="AA434" s="131">
        <f t="shared" si="174"/>
        <v>92</v>
      </c>
      <c r="AB434" s="274">
        <f t="shared" si="181"/>
        <v>-3</v>
      </c>
      <c r="AC434" s="409">
        <v>43</v>
      </c>
      <c r="AD434" s="409">
        <v>49</v>
      </c>
      <c r="AE434" s="410">
        <v>92</v>
      </c>
      <c r="AF434" s="371">
        <f t="shared" si="169"/>
        <v>0</v>
      </c>
      <c r="AG434" s="372">
        <f t="shared" si="160"/>
        <v>0</v>
      </c>
      <c r="AH434" s="372">
        <f t="shared" si="161"/>
        <v>0</v>
      </c>
      <c r="BD434" s="423">
        <f t="shared" si="175"/>
        <v>-2</v>
      </c>
      <c r="BE434" s="423">
        <f t="shared" si="176"/>
        <v>-1</v>
      </c>
      <c r="BF434" s="423">
        <f t="shared" si="177"/>
        <v>-3</v>
      </c>
      <c r="BH434" s="97"/>
      <c r="BI434" s="97"/>
    </row>
    <row r="435" spans="2:61" ht="15" customHeight="1">
      <c r="B435" s="1201"/>
      <c r="C435" s="128">
        <v>4</v>
      </c>
      <c r="D435" s="129">
        <v>87</v>
      </c>
      <c r="E435" s="130">
        <v>88</v>
      </c>
      <c r="F435" s="131">
        <v>175</v>
      </c>
      <c r="G435" s="129"/>
      <c r="H435" s="130"/>
      <c r="I435" s="132">
        <f t="shared" si="162"/>
        <v>0</v>
      </c>
      <c r="J435" s="129">
        <v>4</v>
      </c>
      <c r="K435" s="130">
        <v>1</v>
      </c>
      <c r="L435" s="132">
        <f t="shared" si="163"/>
        <v>5</v>
      </c>
      <c r="M435" s="129"/>
      <c r="N435" s="130"/>
      <c r="O435" s="132">
        <f t="shared" si="164"/>
        <v>0</v>
      </c>
      <c r="P435" s="187">
        <v>2</v>
      </c>
      <c r="Q435" s="188">
        <v>1</v>
      </c>
      <c r="R435" s="132">
        <f t="shared" si="165"/>
        <v>3</v>
      </c>
      <c r="S435" s="187"/>
      <c r="T435" s="188"/>
      <c r="U435" s="132">
        <f t="shared" si="166"/>
        <v>0</v>
      </c>
      <c r="V435" s="54"/>
      <c r="W435" s="55"/>
      <c r="X435" s="132">
        <f t="shared" si="167"/>
        <v>0</v>
      </c>
      <c r="Y435" s="129">
        <f t="shared" si="172"/>
        <v>89</v>
      </c>
      <c r="Z435" s="130">
        <f t="shared" si="173"/>
        <v>88</v>
      </c>
      <c r="AA435" s="131">
        <f t="shared" si="174"/>
        <v>177</v>
      </c>
      <c r="AB435" s="274">
        <f t="shared" si="181"/>
        <v>2</v>
      </c>
      <c r="AC435" s="409">
        <v>89</v>
      </c>
      <c r="AD435" s="409">
        <v>88</v>
      </c>
      <c r="AE435" s="410">
        <v>177</v>
      </c>
      <c r="AF435" s="371">
        <f t="shared" si="169"/>
        <v>0</v>
      </c>
      <c r="AG435" s="372">
        <f t="shared" si="160"/>
        <v>0</v>
      </c>
      <c r="AH435" s="372">
        <f t="shared" si="161"/>
        <v>0</v>
      </c>
      <c r="AT435" s="97"/>
      <c r="AU435" s="97"/>
      <c r="AV435" s="97"/>
      <c r="AW435" s="97"/>
      <c r="AX435" s="97"/>
      <c r="AY435" s="97"/>
      <c r="AZ435" s="97"/>
      <c r="BA435" s="101"/>
      <c r="BD435" s="423">
        <f t="shared" si="175"/>
        <v>2</v>
      </c>
      <c r="BE435" s="423">
        <f t="shared" si="176"/>
        <v>0</v>
      </c>
      <c r="BF435" s="423">
        <f t="shared" si="177"/>
        <v>2</v>
      </c>
      <c r="BH435" s="97"/>
      <c r="BI435" s="97"/>
    </row>
    <row r="436" spans="2:61" ht="15" customHeight="1">
      <c r="B436" s="1201"/>
      <c r="C436" s="128">
        <v>5</v>
      </c>
      <c r="D436" s="129">
        <v>12</v>
      </c>
      <c r="E436" s="130">
        <v>20</v>
      </c>
      <c r="F436" s="131">
        <v>32</v>
      </c>
      <c r="G436" s="129"/>
      <c r="H436" s="130"/>
      <c r="I436" s="132">
        <f t="shared" si="162"/>
        <v>0</v>
      </c>
      <c r="J436" s="129"/>
      <c r="K436" s="130">
        <v>1</v>
      </c>
      <c r="L436" s="132">
        <f t="shared" si="163"/>
        <v>1</v>
      </c>
      <c r="M436" s="129"/>
      <c r="N436" s="130"/>
      <c r="O436" s="132">
        <f t="shared" si="164"/>
        <v>0</v>
      </c>
      <c r="P436" s="187"/>
      <c r="Q436" s="188"/>
      <c r="R436" s="132">
        <f t="shared" si="165"/>
        <v>0</v>
      </c>
      <c r="S436" s="187"/>
      <c r="T436" s="188"/>
      <c r="U436" s="132">
        <f t="shared" si="166"/>
        <v>0</v>
      </c>
      <c r="V436" s="54"/>
      <c r="W436" s="55"/>
      <c r="X436" s="132">
        <f t="shared" si="167"/>
        <v>0</v>
      </c>
      <c r="Y436" s="129">
        <f t="shared" si="172"/>
        <v>12</v>
      </c>
      <c r="Z436" s="130">
        <f t="shared" si="173"/>
        <v>21</v>
      </c>
      <c r="AA436" s="131">
        <f t="shared" si="174"/>
        <v>33</v>
      </c>
      <c r="AB436" s="274">
        <f t="shared" si="181"/>
        <v>1</v>
      </c>
      <c r="AC436" s="409">
        <v>12</v>
      </c>
      <c r="AD436" s="409">
        <v>21</v>
      </c>
      <c r="AE436" s="410">
        <v>33</v>
      </c>
      <c r="AF436" s="371">
        <f t="shared" si="169"/>
        <v>0</v>
      </c>
      <c r="AG436" s="372">
        <f t="shared" si="160"/>
        <v>0</v>
      </c>
      <c r="AH436" s="372">
        <f t="shared" si="161"/>
        <v>0</v>
      </c>
      <c r="BD436" s="423">
        <f t="shared" si="175"/>
        <v>0</v>
      </c>
      <c r="BE436" s="423">
        <f t="shared" si="176"/>
        <v>1</v>
      </c>
      <c r="BF436" s="423">
        <f t="shared" si="177"/>
        <v>1</v>
      </c>
      <c r="BH436" s="97"/>
      <c r="BI436" s="97"/>
    </row>
    <row r="437" spans="2:61" ht="15" customHeight="1">
      <c r="B437" s="1201"/>
      <c r="C437" s="128">
        <v>6</v>
      </c>
      <c r="D437" s="129">
        <v>49</v>
      </c>
      <c r="E437" s="130">
        <v>51</v>
      </c>
      <c r="F437" s="131">
        <v>100</v>
      </c>
      <c r="G437" s="129"/>
      <c r="H437" s="130"/>
      <c r="I437" s="132">
        <f t="shared" si="162"/>
        <v>0</v>
      </c>
      <c r="J437" s="129">
        <v>1</v>
      </c>
      <c r="K437" s="130">
        <v>0</v>
      </c>
      <c r="L437" s="132">
        <f t="shared" si="163"/>
        <v>1</v>
      </c>
      <c r="M437" s="129"/>
      <c r="N437" s="130"/>
      <c r="O437" s="132">
        <f t="shared" si="164"/>
        <v>0</v>
      </c>
      <c r="P437" s="187"/>
      <c r="Q437" s="188">
        <v>1</v>
      </c>
      <c r="R437" s="132">
        <f t="shared" si="165"/>
        <v>1</v>
      </c>
      <c r="S437" s="187"/>
      <c r="T437" s="188"/>
      <c r="U437" s="132">
        <f t="shared" si="166"/>
        <v>0</v>
      </c>
      <c r="V437" s="54"/>
      <c r="W437" s="55"/>
      <c r="X437" s="132">
        <f t="shared" si="167"/>
        <v>0</v>
      </c>
      <c r="Y437" s="129">
        <f t="shared" si="172"/>
        <v>50</v>
      </c>
      <c r="Z437" s="130">
        <f t="shared" si="173"/>
        <v>50</v>
      </c>
      <c r="AA437" s="131">
        <f t="shared" si="174"/>
        <v>100</v>
      </c>
      <c r="AB437" s="274">
        <f t="shared" si="181"/>
        <v>0</v>
      </c>
      <c r="AC437" s="409">
        <v>50</v>
      </c>
      <c r="AD437" s="409">
        <v>50</v>
      </c>
      <c r="AE437" s="410">
        <v>100</v>
      </c>
      <c r="AF437" s="371">
        <f t="shared" si="169"/>
        <v>0</v>
      </c>
      <c r="AG437" s="372">
        <f t="shared" si="160"/>
        <v>0</v>
      </c>
      <c r="AH437" s="372">
        <f t="shared" si="161"/>
        <v>0</v>
      </c>
      <c r="BD437" s="423">
        <f t="shared" si="175"/>
        <v>1</v>
      </c>
      <c r="BE437" s="423">
        <f t="shared" si="176"/>
        <v>-1</v>
      </c>
      <c r="BF437" s="423">
        <f t="shared" si="177"/>
        <v>0</v>
      </c>
      <c r="BH437" s="97"/>
      <c r="BI437" s="97"/>
    </row>
    <row r="438" spans="2:61" ht="15" customHeight="1">
      <c r="B438" s="1201"/>
      <c r="C438" s="128">
        <v>7</v>
      </c>
      <c r="D438" s="129">
        <v>84</v>
      </c>
      <c r="E438" s="130">
        <v>91</v>
      </c>
      <c r="F438" s="131">
        <v>175</v>
      </c>
      <c r="G438" s="129"/>
      <c r="H438" s="130"/>
      <c r="I438" s="132">
        <f t="shared" si="162"/>
        <v>0</v>
      </c>
      <c r="J438" s="129">
        <v>2</v>
      </c>
      <c r="K438" s="130">
        <v>2</v>
      </c>
      <c r="L438" s="132">
        <f t="shared" si="163"/>
        <v>4</v>
      </c>
      <c r="M438" s="129"/>
      <c r="N438" s="130"/>
      <c r="O438" s="132">
        <f t="shared" si="164"/>
        <v>0</v>
      </c>
      <c r="P438" s="187">
        <v>1</v>
      </c>
      <c r="Q438" s="188">
        <v>1</v>
      </c>
      <c r="R438" s="132">
        <f t="shared" si="165"/>
        <v>2</v>
      </c>
      <c r="S438" s="187"/>
      <c r="T438" s="188"/>
      <c r="U438" s="132">
        <f t="shared" si="166"/>
        <v>0</v>
      </c>
      <c r="V438" s="54"/>
      <c r="W438" s="55"/>
      <c r="X438" s="132">
        <f t="shared" si="167"/>
        <v>0</v>
      </c>
      <c r="Y438" s="129">
        <f t="shared" si="172"/>
        <v>85</v>
      </c>
      <c r="Z438" s="130">
        <f t="shared" si="173"/>
        <v>92</v>
      </c>
      <c r="AA438" s="131">
        <f t="shared" si="174"/>
        <v>177</v>
      </c>
      <c r="AB438" s="274">
        <f t="shared" si="181"/>
        <v>2</v>
      </c>
      <c r="AC438" s="409">
        <v>85</v>
      </c>
      <c r="AD438" s="409">
        <v>92</v>
      </c>
      <c r="AE438" s="410">
        <v>177</v>
      </c>
      <c r="AF438" s="371">
        <f t="shared" si="169"/>
        <v>0</v>
      </c>
      <c r="AG438" s="372">
        <f t="shared" si="160"/>
        <v>0</v>
      </c>
      <c r="AH438" s="372">
        <f t="shared" si="161"/>
        <v>0</v>
      </c>
      <c r="BD438" s="423">
        <f t="shared" si="175"/>
        <v>1</v>
      </c>
      <c r="BE438" s="423">
        <f t="shared" si="176"/>
        <v>1</v>
      </c>
      <c r="BF438" s="423">
        <f t="shared" si="177"/>
        <v>2</v>
      </c>
      <c r="BH438" s="97"/>
      <c r="BI438" s="97"/>
    </row>
    <row r="439" spans="2:61" ht="15" customHeight="1">
      <c r="B439" s="1201"/>
      <c r="C439" s="128">
        <v>8</v>
      </c>
      <c r="D439" s="129">
        <v>5</v>
      </c>
      <c r="E439" s="130">
        <v>5</v>
      </c>
      <c r="F439" s="131">
        <v>10</v>
      </c>
      <c r="G439" s="129"/>
      <c r="H439" s="130"/>
      <c r="I439" s="132">
        <f t="shared" si="162"/>
        <v>0</v>
      </c>
      <c r="J439" s="129"/>
      <c r="K439" s="130">
        <v>0</v>
      </c>
      <c r="L439" s="132">
        <f t="shared" si="163"/>
        <v>0</v>
      </c>
      <c r="M439" s="129"/>
      <c r="N439" s="130"/>
      <c r="O439" s="132">
        <f t="shared" si="164"/>
        <v>0</v>
      </c>
      <c r="P439" s="187"/>
      <c r="Q439" s="188"/>
      <c r="R439" s="132">
        <f t="shared" si="165"/>
        <v>0</v>
      </c>
      <c r="S439" s="187"/>
      <c r="T439" s="188"/>
      <c r="U439" s="132">
        <f t="shared" si="166"/>
        <v>0</v>
      </c>
      <c r="V439" s="54"/>
      <c r="W439" s="55"/>
      <c r="X439" s="132">
        <f t="shared" si="167"/>
        <v>0</v>
      </c>
      <c r="Y439" s="129">
        <f t="shared" si="172"/>
        <v>5</v>
      </c>
      <c r="Z439" s="130">
        <f t="shared" si="173"/>
        <v>5</v>
      </c>
      <c r="AA439" s="131">
        <f t="shared" si="174"/>
        <v>10</v>
      </c>
      <c r="AB439" s="274">
        <f t="shared" si="181"/>
        <v>0</v>
      </c>
      <c r="AC439" s="409">
        <v>5</v>
      </c>
      <c r="AD439" s="409">
        <v>5</v>
      </c>
      <c r="AE439" s="410">
        <v>10</v>
      </c>
      <c r="AF439" s="371">
        <f t="shared" si="169"/>
        <v>0</v>
      </c>
      <c r="AG439" s="372">
        <f t="shared" si="160"/>
        <v>0</v>
      </c>
      <c r="AH439" s="372">
        <f t="shared" si="161"/>
        <v>0</v>
      </c>
      <c r="BD439" s="423">
        <f t="shared" si="175"/>
        <v>0</v>
      </c>
      <c r="BE439" s="423">
        <f t="shared" si="176"/>
        <v>0</v>
      </c>
      <c r="BF439" s="423">
        <f t="shared" si="177"/>
        <v>0</v>
      </c>
      <c r="BH439" s="97"/>
      <c r="BI439" s="97"/>
    </row>
    <row r="440" spans="2:61" ht="15" customHeight="1">
      <c r="B440" s="1201"/>
      <c r="C440" s="128">
        <v>9</v>
      </c>
      <c r="D440" s="129">
        <v>87</v>
      </c>
      <c r="E440" s="130">
        <v>117</v>
      </c>
      <c r="F440" s="131">
        <v>204</v>
      </c>
      <c r="G440" s="129"/>
      <c r="H440" s="130"/>
      <c r="I440" s="132">
        <f t="shared" si="162"/>
        <v>0</v>
      </c>
      <c r="J440" s="129">
        <v>1</v>
      </c>
      <c r="K440" s="130">
        <v>1</v>
      </c>
      <c r="L440" s="132">
        <f t="shared" si="163"/>
        <v>2</v>
      </c>
      <c r="M440" s="129"/>
      <c r="N440" s="130"/>
      <c r="O440" s="132">
        <f t="shared" si="164"/>
        <v>0</v>
      </c>
      <c r="P440" s="187">
        <v>1</v>
      </c>
      <c r="Q440" s="188">
        <v>3</v>
      </c>
      <c r="R440" s="132">
        <f t="shared" si="165"/>
        <v>4</v>
      </c>
      <c r="S440" s="187"/>
      <c r="T440" s="188"/>
      <c r="U440" s="132">
        <f t="shared" si="166"/>
        <v>0</v>
      </c>
      <c r="V440" s="54"/>
      <c r="W440" s="55"/>
      <c r="X440" s="132">
        <f t="shared" si="167"/>
        <v>0</v>
      </c>
      <c r="Y440" s="129">
        <f t="shared" si="172"/>
        <v>87</v>
      </c>
      <c r="Z440" s="130">
        <f t="shared" si="173"/>
        <v>115</v>
      </c>
      <c r="AA440" s="131">
        <f t="shared" si="174"/>
        <v>202</v>
      </c>
      <c r="AB440" s="274">
        <f t="shared" si="181"/>
        <v>-2</v>
      </c>
      <c r="AC440" s="409">
        <v>87</v>
      </c>
      <c r="AD440" s="409">
        <v>115</v>
      </c>
      <c r="AE440" s="410">
        <v>202</v>
      </c>
      <c r="AF440" s="371">
        <f t="shared" si="169"/>
        <v>0</v>
      </c>
      <c r="AG440" s="372">
        <f t="shared" si="160"/>
        <v>0</v>
      </c>
      <c r="AH440" s="372">
        <f t="shared" si="161"/>
        <v>0</v>
      </c>
      <c r="BD440" s="423">
        <f t="shared" si="175"/>
        <v>0</v>
      </c>
      <c r="BE440" s="423">
        <f t="shared" si="176"/>
        <v>-2</v>
      </c>
      <c r="BF440" s="423">
        <f t="shared" si="177"/>
        <v>-2</v>
      </c>
      <c r="BH440" s="97"/>
      <c r="BI440" s="97"/>
    </row>
    <row r="441" spans="2:61" ht="15" customHeight="1">
      <c r="B441" s="1201"/>
      <c r="C441" s="150">
        <v>10</v>
      </c>
      <c r="D441" s="151">
        <v>21</v>
      </c>
      <c r="E441" s="152">
        <v>23</v>
      </c>
      <c r="F441" s="153">
        <v>44</v>
      </c>
      <c r="G441" s="151"/>
      <c r="H441" s="152"/>
      <c r="I441" s="154">
        <f t="shared" si="162"/>
        <v>0</v>
      </c>
      <c r="J441" s="151">
        <v>1</v>
      </c>
      <c r="K441" s="152"/>
      <c r="L441" s="154">
        <f t="shared" si="163"/>
        <v>1</v>
      </c>
      <c r="M441" s="151"/>
      <c r="N441" s="152"/>
      <c r="O441" s="154">
        <f t="shared" si="164"/>
        <v>0</v>
      </c>
      <c r="P441" s="189"/>
      <c r="Q441" s="190"/>
      <c r="R441" s="154">
        <f t="shared" si="165"/>
        <v>0</v>
      </c>
      <c r="S441" s="189"/>
      <c r="T441" s="190"/>
      <c r="U441" s="154">
        <f t="shared" si="166"/>
        <v>0</v>
      </c>
      <c r="V441" s="56"/>
      <c r="W441" s="57"/>
      <c r="X441" s="154">
        <f t="shared" si="167"/>
        <v>0</v>
      </c>
      <c r="Y441" s="151">
        <f t="shared" si="172"/>
        <v>22</v>
      </c>
      <c r="Z441" s="152">
        <f t="shared" si="173"/>
        <v>23</v>
      </c>
      <c r="AA441" s="153">
        <f t="shared" si="174"/>
        <v>45</v>
      </c>
      <c r="AB441" s="275">
        <f t="shared" si="181"/>
        <v>1</v>
      </c>
      <c r="AC441" s="411">
        <v>22</v>
      </c>
      <c r="AD441" s="411">
        <v>23</v>
      </c>
      <c r="AE441" s="412">
        <v>45</v>
      </c>
      <c r="AF441" s="373">
        <f t="shared" si="169"/>
        <v>0</v>
      </c>
      <c r="AG441" s="374">
        <f t="shared" si="160"/>
        <v>0</v>
      </c>
      <c r="AH441" s="374">
        <f t="shared" si="161"/>
        <v>0</v>
      </c>
      <c r="BD441" s="423">
        <f t="shared" si="175"/>
        <v>1</v>
      </c>
      <c r="BE441" s="423">
        <f t="shared" si="176"/>
        <v>0</v>
      </c>
      <c r="BF441" s="423">
        <f t="shared" si="177"/>
        <v>1</v>
      </c>
      <c r="BH441" s="97"/>
      <c r="BI441" s="97"/>
    </row>
    <row r="442" spans="1:58" s="97" customFormat="1" ht="15" customHeight="1">
      <c r="A442" s="96"/>
      <c r="B442" s="1201"/>
      <c r="C442" s="161">
        <v>11</v>
      </c>
      <c r="D442" s="162">
        <v>94</v>
      </c>
      <c r="E442" s="163">
        <v>116</v>
      </c>
      <c r="F442" s="164">
        <v>210</v>
      </c>
      <c r="G442" s="162"/>
      <c r="H442" s="163"/>
      <c r="I442" s="165">
        <f t="shared" si="162"/>
        <v>0</v>
      </c>
      <c r="J442" s="162">
        <v>0</v>
      </c>
      <c r="K442" s="163">
        <v>0</v>
      </c>
      <c r="L442" s="165">
        <f t="shared" si="163"/>
        <v>0</v>
      </c>
      <c r="M442" s="162"/>
      <c r="N442" s="163"/>
      <c r="O442" s="165">
        <f t="shared" si="164"/>
        <v>0</v>
      </c>
      <c r="P442" s="191">
        <v>1</v>
      </c>
      <c r="Q442" s="192">
        <v>1</v>
      </c>
      <c r="R442" s="165">
        <f t="shared" si="165"/>
        <v>2</v>
      </c>
      <c r="S442" s="191"/>
      <c r="T442" s="192"/>
      <c r="U442" s="165">
        <f t="shared" si="166"/>
        <v>0</v>
      </c>
      <c r="V442" s="58">
        <v>-2</v>
      </c>
      <c r="W442" s="59">
        <v>-1</v>
      </c>
      <c r="X442" s="165">
        <f t="shared" si="167"/>
        <v>-3</v>
      </c>
      <c r="Y442" s="162">
        <f t="shared" si="172"/>
        <v>91</v>
      </c>
      <c r="Z442" s="163">
        <f t="shared" si="173"/>
        <v>114</v>
      </c>
      <c r="AA442" s="164">
        <f t="shared" si="174"/>
        <v>205</v>
      </c>
      <c r="AB442" s="276">
        <f t="shared" si="181"/>
        <v>-5</v>
      </c>
      <c r="AC442" s="413">
        <v>91</v>
      </c>
      <c r="AD442" s="413">
        <v>114</v>
      </c>
      <c r="AE442" s="414">
        <v>205</v>
      </c>
      <c r="AF442" s="375">
        <f t="shared" si="169"/>
        <v>0</v>
      </c>
      <c r="AG442" s="376">
        <f t="shared" si="160"/>
        <v>0</v>
      </c>
      <c r="AH442" s="376">
        <f t="shared" si="161"/>
        <v>0</v>
      </c>
      <c r="AJ442" s="184"/>
      <c r="AK442" s="185"/>
      <c r="AL442" s="185"/>
      <c r="AM442" s="185"/>
      <c r="AN442" s="185"/>
      <c r="AO442" s="185"/>
      <c r="AP442" s="185"/>
      <c r="AQ442" s="247"/>
      <c r="AR442" s="183"/>
      <c r="AS442" s="183"/>
      <c r="AT442" s="183"/>
      <c r="AU442" s="183"/>
      <c r="AV442" s="183"/>
      <c r="AW442" s="183"/>
      <c r="AX442" s="183"/>
      <c r="AY442" s="183"/>
      <c r="AZ442" s="183"/>
      <c r="BA442" s="186"/>
      <c r="BD442" s="423">
        <f t="shared" si="175"/>
        <v>-3</v>
      </c>
      <c r="BE442" s="423">
        <f t="shared" si="176"/>
        <v>-2</v>
      </c>
      <c r="BF442" s="423">
        <f t="shared" si="177"/>
        <v>-5</v>
      </c>
    </row>
    <row r="443" spans="2:61" ht="15" customHeight="1">
      <c r="B443" s="1201"/>
      <c r="C443" s="128">
        <v>12</v>
      </c>
      <c r="D443" s="129">
        <v>18</v>
      </c>
      <c r="E443" s="130">
        <v>40</v>
      </c>
      <c r="F443" s="131">
        <v>58</v>
      </c>
      <c r="G443" s="129"/>
      <c r="H443" s="130"/>
      <c r="I443" s="132">
        <f t="shared" si="162"/>
        <v>0</v>
      </c>
      <c r="J443" s="129"/>
      <c r="K443" s="130"/>
      <c r="L443" s="132">
        <f t="shared" si="163"/>
        <v>0</v>
      </c>
      <c r="M443" s="129"/>
      <c r="N443" s="130"/>
      <c r="O443" s="132">
        <f t="shared" si="164"/>
        <v>0</v>
      </c>
      <c r="P443" s="187"/>
      <c r="Q443" s="188"/>
      <c r="R443" s="132">
        <f t="shared" si="165"/>
        <v>0</v>
      </c>
      <c r="S443" s="187"/>
      <c r="T443" s="188"/>
      <c r="U443" s="132">
        <f t="shared" si="166"/>
        <v>0</v>
      </c>
      <c r="V443" s="54"/>
      <c r="W443" s="55"/>
      <c r="X443" s="132">
        <f t="shared" si="167"/>
        <v>0</v>
      </c>
      <c r="Y443" s="129">
        <f t="shared" si="172"/>
        <v>18</v>
      </c>
      <c r="Z443" s="130">
        <f t="shared" si="173"/>
        <v>40</v>
      </c>
      <c r="AA443" s="131">
        <f t="shared" si="174"/>
        <v>58</v>
      </c>
      <c r="AB443" s="274">
        <f t="shared" si="181"/>
        <v>0</v>
      </c>
      <c r="AC443" s="409">
        <v>18</v>
      </c>
      <c r="AD443" s="409">
        <v>40</v>
      </c>
      <c r="AE443" s="410">
        <v>58</v>
      </c>
      <c r="AF443" s="371">
        <f t="shared" si="169"/>
        <v>0</v>
      </c>
      <c r="AG443" s="372">
        <f t="shared" si="160"/>
        <v>0</v>
      </c>
      <c r="AH443" s="372">
        <f t="shared" si="161"/>
        <v>0</v>
      </c>
      <c r="BD443" s="423">
        <f t="shared" si="175"/>
        <v>0</v>
      </c>
      <c r="BE443" s="423">
        <f t="shared" si="176"/>
        <v>0</v>
      </c>
      <c r="BF443" s="423">
        <f t="shared" si="177"/>
        <v>0</v>
      </c>
      <c r="BH443" s="97"/>
      <c r="BI443" s="97"/>
    </row>
    <row r="444" spans="2:61" ht="15" customHeight="1">
      <c r="B444" s="1201"/>
      <c r="C444" s="128">
        <v>13</v>
      </c>
      <c r="D444" s="129">
        <v>48</v>
      </c>
      <c r="E444" s="130">
        <v>62</v>
      </c>
      <c r="F444" s="131">
        <v>110</v>
      </c>
      <c r="G444" s="129"/>
      <c r="H444" s="130"/>
      <c r="I444" s="132">
        <f t="shared" si="162"/>
        <v>0</v>
      </c>
      <c r="J444" s="129">
        <v>2</v>
      </c>
      <c r="K444" s="130">
        <v>2</v>
      </c>
      <c r="L444" s="132">
        <f t="shared" si="163"/>
        <v>4</v>
      </c>
      <c r="M444" s="129"/>
      <c r="N444" s="130"/>
      <c r="O444" s="132">
        <f t="shared" si="164"/>
        <v>0</v>
      </c>
      <c r="P444" s="187">
        <v>1</v>
      </c>
      <c r="Q444" s="188">
        <v>1</v>
      </c>
      <c r="R444" s="132">
        <f t="shared" si="165"/>
        <v>2</v>
      </c>
      <c r="S444" s="187"/>
      <c r="T444" s="188"/>
      <c r="U444" s="132">
        <f t="shared" si="166"/>
        <v>0</v>
      </c>
      <c r="V444" s="54">
        <v>2</v>
      </c>
      <c r="W444" s="55">
        <v>1</v>
      </c>
      <c r="X444" s="132">
        <f t="shared" si="167"/>
        <v>3</v>
      </c>
      <c r="Y444" s="129">
        <f t="shared" si="172"/>
        <v>51</v>
      </c>
      <c r="Z444" s="130">
        <f t="shared" si="173"/>
        <v>64</v>
      </c>
      <c r="AA444" s="131">
        <f t="shared" si="174"/>
        <v>115</v>
      </c>
      <c r="AB444" s="274">
        <f t="shared" si="181"/>
        <v>5</v>
      </c>
      <c r="AC444" s="409">
        <v>51</v>
      </c>
      <c r="AD444" s="409">
        <v>64</v>
      </c>
      <c r="AE444" s="410">
        <v>115</v>
      </c>
      <c r="AF444" s="371">
        <f t="shared" si="169"/>
        <v>0</v>
      </c>
      <c r="AG444" s="372">
        <f t="shared" si="160"/>
        <v>0</v>
      </c>
      <c r="AH444" s="372">
        <f t="shared" si="161"/>
        <v>0</v>
      </c>
      <c r="AT444" s="97"/>
      <c r="AU444" s="97"/>
      <c r="AV444" s="97"/>
      <c r="AW444" s="97"/>
      <c r="AX444" s="97"/>
      <c r="AY444" s="97"/>
      <c r="AZ444" s="97"/>
      <c r="BA444" s="101"/>
      <c r="BD444" s="423">
        <f t="shared" si="175"/>
        <v>3</v>
      </c>
      <c r="BE444" s="423">
        <f t="shared" si="176"/>
        <v>2</v>
      </c>
      <c r="BF444" s="423">
        <f t="shared" si="177"/>
        <v>5</v>
      </c>
      <c r="BH444" s="97"/>
      <c r="BI444" s="97"/>
    </row>
    <row r="445" spans="2:61" ht="15" customHeight="1">
      <c r="B445" s="1201"/>
      <c r="C445" s="128">
        <v>14</v>
      </c>
      <c r="D445" s="129">
        <v>42</v>
      </c>
      <c r="E445" s="130">
        <v>19</v>
      </c>
      <c r="F445" s="131">
        <v>61</v>
      </c>
      <c r="G445" s="129"/>
      <c r="H445" s="130"/>
      <c r="I445" s="132">
        <f t="shared" si="162"/>
        <v>0</v>
      </c>
      <c r="J445" s="129">
        <v>6</v>
      </c>
      <c r="K445" s="130">
        <v>1</v>
      </c>
      <c r="L445" s="132">
        <f t="shared" si="163"/>
        <v>7</v>
      </c>
      <c r="M445" s="129"/>
      <c r="N445" s="130"/>
      <c r="O445" s="132">
        <f t="shared" si="164"/>
        <v>0</v>
      </c>
      <c r="P445" s="187">
        <v>8</v>
      </c>
      <c r="Q445" s="188"/>
      <c r="R445" s="132">
        <f t="shared" si="165"/>
        <v>8</v>
      </c>
      <c r="S445" s="187"/>
      <c r="T445" s="188"/>
      <c r="U445" s="132">
        <f t="shared" si="166"/>
        <v>0</v>
      </c>
      <c r="V445" s="54"/>
      <c r="W445" s="55"/>
      <c r="X445" s="132">
        <f t="shared" si="167"/>
        <v>0</v>
      </c>
      <c r="Y445" s="129">
        <f t="shared" si="172"/>
        <v>40</v>
      </c>
      <c r="Z445" s="130">
        <f t="shared" si="173"/>
        <v>20</v>
      </c>
      <c r="AA445" s="131">
        <f t="shared" si="174"/>
        <v>60</v>
      </c>
      <c r="AB445" s="274">
        <f t="shared" si="181"/>
        <v>-1</v>
      </c>
      <c r="AC445" s="409">
        <v>40</v>
      </c>
      <c r="AD445" s="409">
        <v>20</v>
      </c>
      <c r="AE445" s="410">
        <v>60</v>
      </c>
      <c r="AF445" s="371">
        <f t="shared" si="169"/>
        <v>0</v>
      </c>
      <c r="AG445" s="372">
        <f t="shared" si="160"/>
        <v>0</v>
      </c>
      <c r="AH445" s="372">
        <f t="shared" si="161"/>
        <v>0</v>
      </c>
      <c r="BD445" s="423">
        <f t="shared" si="175"/>
        <v>-2</v>
      </c>
      <c r="BE445" s="423">
        <f t="shared" si="176"/>
        <v>1</v>
      </c>
      <c r="BF445" s="423">
        <f t="shared" si="177"/>
        <v>-1</v>
      </c>
      <c r="BH445" s="97"/>
      <c r="BI445" s="97"/>
    </row>
    <row r="446" spans="2:61" ht="15" customHeight="1">
      <c r="B446" s="1202"/>
      <c r="C446" s="198" t="s">
        <v>244</v>
      </c>
      <c r="D446" s="199">
        <v>680</v>
      </c>
      <c r="E446" s="200">
        <v>774</v>
      </c>
      <c r="F446" s="201">
        <v>1454</v>
      </c>
      <c r="G446" s="199">
        <f aca="true" t="shared" si="182" ref="G446:W446">SUM(G432:G445)</f>
        <v>0</v>
      </c>
      <c r="H446" s="200">
        <f t="shared" si="182"/>
        <v>0</v>
      </c>
      <c r="I446" s="201">
        <f t="shared" si="162"/>
        <v>0</v>
      </c>
      <c r="J446" s="199">
        <f t="shared" si="182"/>
        <v>18</v>
      </c>
      <c r="K446" s="200">
        <f t="shared" si="182"/>
        <v>9</v>
      </c>
      <c r="L446" s="201">
        <f t="shared" si="163"/>
        <v>27</v>
      </c>
      <c r="M446" s="199">
        <f>SUM(M432:M445)</f>
        <v>0</v>
      </c>
      <c r="N446" s="200">
        <f>SUM(N432:N445)</f>
        <v>0</v>
      </c>
      <c r="O446" s="201">
        <f t="shared" si="164"/>
        <v>0</v>
      </c>
      <c r="P446" s="199">
        <f t="shared" si="182"/>
        <v>17</v>
      </c>
      <c r="Q446" s="200">
        <f t="shared" si="182"/>
        <v>9</v>
      </c>
      <c r="R446" s="201">
        <f t="shared" si="165"/>
        <v>26</v>
      </c>
      <c r="S446" s="199">
        <f t="shared" si="182"/>
        <v>0</v>
      </c>
      <c r="T446" s="200">
        <f t="shared" si="182"/>
        <v>0</v>
      </c>
      <c r="U446" s="201">
        <f t="shared" si="166"/>
        <v>0</v>
      </c>
      <c r="V446" s="64">
        <f t="shared" si="182"/>
        <v>0</v>
      </c>
      <c r="W446" s="65">
        <f t="shared" si="182"/>
        <v>0</v>
      </c>
      <c r="X446" s="201">
        <f t="shared" si="167"/>
        <v>0</v>
      </c>
      <c r="Y446" s="199">
        <f t="shared" si="172"/>
        <v>681</v>
      </c>
      <c r="Z446" s="200">
        <f t="shared" si="173"/>
        <v>774</v>
      </c>
      <c r="AA446" s="201">
        <f t="shared" si="174"/>
        <v>1455</v>
      </c>
      <c r="AB446" s="279">
        <f>SUM(AB432:AB445)</f>
        <v>1</v>
      </c>
      <c r="AC446" s="419">
        <v>681</v>
      </c>
      <c r="AD446" s="419">
        <v>774</v>
      </c>
      <c r="AE446" s="419">
        <v>1455</v>
      </c>
      <c r="AF446" s="381">
        <f t="shared" si="169"/>
        <v>0</v>
      </c>
      <c r="AG446" s="382">
        <f t="shared" si="160"/>
        <v>0</v>
      </c>
      <c r="AH446" s="382">
        <f t="shared" si="161"/>
        <v>0</v>
      </c>
      <c r="BD446" s="428">
        <f t="shared" si="175"/>
        <v>1</v>
      </c>
      <c r="BE446" s="428">
        <f t="shared" si="176"/>
        <v>0</v>
      </c>
      <c r="BF446" s="423">
        <f t="shared" si="177"/>
        <v>1</v>
      </c>
      <c r="BH446" s="97"/>
      <c r="BI446" s="97"/>
    </row>
    <row r="447" spans="2:61" ht="15" customHeight="1">
      <c r="B447" s="1209" t="s">
        <v>609</v>
      </c>
      <c r="C447" s="611" t="s">
        <v>610</v>
      </c>
      <c r="D447" s="118">
        <v>237</v>
      </c>
      <c r="E447" s="119">
        <v>268</v>
      </c>
      <c r="F447" s="120">
        <v>505</v>
      </c>
      <c r="G447" s="118"/>
      <c r="H447" s="119"/>
      <c r="I447" s="121">
        <f t="shared" si="162"/>
        <v>0</v>
      </c>
      <c r="J447" s="118">
        <v>2</v>
      </c>
      <c r="K447" s="119">
        <v>6</v>
      </c>
      <c r="L447" s="121">
        <f t="shared" si="163"/>
        <v>8</v>
      </c>
      <c r="M447" s="118"/>
      <c r="N447" s="119"/>
      <c r="O447" s="121">
        <f t="shared" si="164"/>
        <v>0</v>
      </c>
      <c r="P447" s="181">
        <v>3</v>
      </c>
      <c r="Q447" s="182">
        <v>3</v>
      </c>
      <c r="R447" s="121">
        <f t="shared" si="165"/>
        <v>6</v>
      </c>
      <c r="S447" s="181"/>
      <c r="T447" s="182"/>
      <c r="U447" s="121">
        <f t="shared" si="166"/>
        <v>0</v>
      </c>
      <c r="V447" s="52">
        <v>1</v>
      </c>
      <c r="W447" s="53">
        <v>1</v>
      </c>
      <c r="X447" s="121">
        <f t="shared" si="167"/>
        <v>2</v>
      </c>
      <c r="Y447" s="118">
        <f t="shared" si="172"/>
        <v>237</v>
      </c>
      <c r="Z447" s="119">
        <f t="shared" si="173"/>
        <v>272</v>
      </c>
      <c r="AA447" s="120">
        <f t="shared" si="174"/>
        <v>509</v>
      </c>
      <c r="AB447" s="273">
        <f aca="true" t="shared" si="183" ref="AB447:AB461">AA447-F447</f>
        <v>4</v>
      </c>
      <c r="AC447" s="407">
        <v>237</v>
      </c>
      <c r="AD447" s="407">
        <v>272</v>
      </c>
      <c r="AE447" s="408">
        <v>509</v>
      </c>
      <c r="AF447" s="369">
        <f t="shared" si="169"/>
        <v>0</v>
      </c>
      <c r="AG447" s="370">
        <f t="shared" si="160"/>
        <v>0</v>
      </c>
      <c r="AH447" s="370">
        <f t="shared" si="161"/>
        <v>0</v>
      </c>
      <c r="BD447" s="423">
        <f t="shared" si="175"/>
        <v>0</v>
      </c>
      <c r="BE447" s="423">
        <f t="shared" si="176"/>
        <v>4</v>
      </c>
      <c r="BF447" s="423">
        <f t="shared" si="177"/>
        <v>4</v>
      </c>
      <c r="BH447" s="97"/>
      <c r="BI447" s="97"/>
    </row>
    <row r="448" spans="2:61" ht="15" customHeight="1">
      <c r="B448" s="1209"/>
      <c r="C448" s="611" t="s">
        <v>611</v>
      </c>
      <c r="D448" s="129">
        <v>305</v>
      </c>
      <c r="E448" s="130">
        <v>343</v>
      </c>
      <c r="F448" s="131">
        <v>648</v>
      </c>
      <c r="G448" s="129"/>
      <c r="H448" s="130"/>
      <c r="I448" s="132">
        <f t="shared" si="162"/>
        <v>0</v>
      </c>
      <c r="J448" s="129">
        <v>5</v>
      </c>
      <c r="K448" s="130">
        <v>1</v>
      </c>
      <c r="L448" s="132">
        <f t="shared" si="163"/>
        <v>6</v>
      </c>
      <c r="M448" s="129"/>
      <c r="N448" s="130"/>
      <c r="O448" s="132">
        <f t="shared" si="164"/>
        <v>0</v>
      </c>
      <c r="P448" s="187">
        <v>5</v>
      </c>
      <c r="Q448" s="188">
        <v>3</v>
      </c>
      <c r="R448" s="132">
        <f t="shared" si="165"/>
        <v>8</v>
      </c>
      <c r="S448" s="187"/>
      <c r="T448" s="188">
        <v>1</v>
      </c>
      <c r="U448" s="132">
        <f t="shared" si="166"/>
        <v>1</v>
      </c>
      <c r="V448" s="54"/>
      <c r="W448" s="55">
        <v>-1</v>
      </c>
      <c r="X448" s="132">
        <f t="shared" si="167"/>
        <v>-1</v>
      </c>
      <c r="Y448" s="129">
        <f t="shared" si="172"/>
        <v>305</v>
      </c>
      <c r="Z448" s="130">
        <f t="shared" si="173"/>
        <v>341</v>
      </c>
      <c r="AA448" s="131">
        <f t="shared" si="174"/>
        <v>646</v>
      </c>
      <c r="AB448" s="274">
        <f t="shared" si="183"/>
        <v>-2</v>
      </c>
      <c r="AC448" s="409">
        <v>305</v>
      </c>
      <c r="AD448" s="409">
        <v>341</v>
      </c>
      <c r="AE448" s="410">
        <v>646</v>
      </c>
      <c r="AF448" s="371">
        <f t="shared" si="169"/>
        <v>0</v>
      </c>
      <c r="AG448" s="372">
        <f t="shared" si="160"/>
        <v>0</v>
      </c>
      <c r="AH448" s="372">
        <f t="shared" si="161"/>
        <v>0</v>
      </c>
      <c r="AQ448" s="243"/>
      <c r="AR448" s="97"/>
      <c r="AS448" s="97"/>
      <c r="BD448" s="423">
        <f t="shared" si="175"/>
        <v>0</v>
      </c>
      <c r="BE448" s="423">
        <f t="shared" si="176"/>
        <v>-2</v>
      </c>
      <c r="BF448" s="423">
        <f t="shared" si="177"/>
        <v>-2</v>
      </c>
      <c r="BH448" s="97"/>
      <c r="BI448" s="97"/>
    </row>
    <row r="449" spans="2:61" ht="15" customHeight="1">
      <c r="B449" s="1209"/>
      <c r="C449" s="611" t="s">
        <v>612</v>
      </c>
      <c r="D449" s="129">
        <v>47</v>
      </c>
      <c r="E449" s="130">
        <v>52</v>
      </c>
      <c r="F449" s="131">
        <v>99</v>
      </c>
      <c r="G449" s="129"/>
      <c r="H449" s="130"/>
      <c r="I449" s="132">
        <f t="shared" si="162"/>
        <v>0</v>
      </c>
      <c r="J449" s="129"/>
      <c r="K449" s="130"/>
      <c r="L449" s="132">
        <f t="shared" si="163"/>
        <v>0</v>
      </c>
      <c r="M449" s="129"/>
      <c r="N449" s="130"/>
      <c r="O449" s="132">
        <f t="shared" si="164"/>
        <v>0</v>
      </c>
      <c r="P449" s="187">
        <v>1</v>
      </c>
      <c r="Q449" s="188"/>
      <c r="R449" s="132">
        <f t="shared" si="165"/>
        <v>1</v>
      </c>
      <c r="S449" s="187"/>
      <c r="T449" s="188"/>
      <c r="U449" s="132">
        <f t="shared" si="166"/>
        <v>0</v>
      </c>
      <c r="V449" s="54"/>
      <c r="W449" s="55">
        <v>-1</v>
      </c>
      <c r="X449" s="132">
        <f t="shared" si="167"/>
        <v>-1</v>
      </c>
      <c r="Y449" s="129">
        <f t="shared" si="172"/>
        <v>46</v>
      </c>
      <c r="Z449" s="130">
        <f t="shared" si="173"/>
        <v>51</v>
      </c>
      <c r="AA449" s="131">
        <f t="shared" si="174"/>
        <v>97</v>
      </c>
      <c r="AB449" s="274">
        <f t="shared" si="183"/>
        <v>-2</v>
      </c>
      <c r="AC449" s="409">
        <v>46</v>
      </c>
      <c r="AD449" s="409">
        <v>51</v>
      </c>
      <c r="AE449" s="410">
        <v>97</v>
      </c>
      <c r="AF449" s="371">
        <f t="shared" si="169"/>
        <v>0</v>
      </c>
      <c r="AG449" s="372">
        <f t="shared" si="160"/>
        <v>0</v>
      </c>
      <c r="AH449" s="372">
        <f t="shared" si="161"/>
        <v>0</v>
      </c>
      <c r="AT449" s="97"/>
      <c r="AU449" s="97"/>
      <c r="AV449" s="97"/>
      <c r="AW449" s="97"/>
      <c r="AX449" s="97"/>
      <c r="AY449" s="97"/>
      <c r="AZ449" s="97"/>
      <c r="BA449" s="101"/>
      <c r="BD449" s="423">
        <f t="shared" si="175"/>
        <v>-1</v>
      </c>
      <c r="BE449" s="423">
        <f t="shared" si="176"/>
        <v>-1</v>
      </c>
      <c r="BF449" s="423">
        <f t="shared" si="177"/>
        <v>-2</v>
      </c>
      <c r="BH449" s="97"/>
      <c r="BI449" s="97"/>
    </row>
    <row r="450" spans="2:61" ht="15" customHeight="1">
      <c r="B450" s="1209"/>
      <c r="C450" s="611" t="s">
        <v>613</v>
      </c>
      <c r="D450" s="129">
        <v>365</v>
      </c>
      <c r="E450" s="130">
        <v>363</v>
      </c>
      <c r="F450" s="131">
        <v>728</v>
      </c>
      <c r="G450" s="129"/>
      <c r="H450" s="130"/>
      <c r="I450" s="132">
        <f t="shared" si="162"/>
        <v>0</v>
      </c>
      <c r="J450" s="129">
        <v>3</v>
      </c>
      <c r="K450" s="130">
        <v>3</v>
      </c>
      <c r="L450" s="132">
        <f t="shared" si="163"/>
        <v>6</v>
      </c>
      <c r="M450" s="129"/>
      <c r="N450" s="130"/>
      <c r="O450" s="132">
        <f t="shared" si="164"/>
        <v>0</v>
      </c>
      <c r="P450" s="187">
        <v>9</v>
      </c>
      <c r="Q450" s="188">
        <v>6</v>
      </c>
      <c r="R450" s="132">
        <f t="shared" si="165"/>
        <v>15</v>
      </c>
      <c r="S450" s="187"/>
      <c r="T450" s="188"/>
      <c r="U450" s="132">
        <f t="shared" si="166"/>
        <v>0</v>
      </c>
      <c r="V450" s="54">
        <v>-1</v>
      </c>
      <c r="W450" s="55">
        <v>-1</v>
      </c>
      <c r="X450" s="132">
        <f t="shared" si="167"/>
        <v>-2</v>
      </c>
      <c r="Y450" s="129">
        <f t="shared" si="172"/>
        <v>358</v>
      </c>
      <c r="Z450" s="130">
        <f t="shared" si="173"/>
        <v>359</v>
      </c>
      <c r="AA450" s="131">
        <f t="shared" si="174"/>
        <v>717</v>
      </c>
      <c r="AB450" s="274">
        <f t="shared" si="183"/>
        <v>-11</v>
      </c>
      <c r="AC450" s="409">
        <v>358</v>
      </c>
      <c r="AD450" s="409">
        <v>359</v>
      </c>
      <c r="AE450" s="410">
        <v>717</v>
      </c>
      <c r="AF450" s="371">
        <f t="shared" si="169"/>
        <v>0</v>
      </c>
      <c r="AG450" s="372">
        <f t="shared" si="160"/>
        <v>0</v>
      </c>
      <c r="AH450" s="372">
        <f t="shared" si="161"/>
        <v>0</v>
      </c>
      <c r="BD450" s="423">
        <f t="shared" si="175"/>
        <v>-7</v>
      </c>
      <c r="BE450" s="423">
        <f t="shared" si="176"/>
        <v>-4</v>
      </c>
      <c r="BF450" s="423">
        <f t="shared" si="177"/>
        <v>-11</v>
      </c>
      <c r="BH450" s="97"/>
      <c r="BI450" s="97"/>
    </row>
    <row r="451" spans="1:58" s="97" customFormat="1" ht="15" customHeight="1">
      <c r="A451" s="96"/>
      <c r="B451" s="1209"/>
      <c r="C451" s="611" t="s">
        <v>614</v>
      </c>
      <c r="D451" s="129">
        <v>405</v>
      </c>
      <c r="E451" s="130">
        <v>505</v>
      </c>
      <c r="F451" s="131">
        <v>910</v>
      </c>
      <c r="G451" s="129"/>
      <c r="H451" s="130"/>
      <c r="I451" s="132">
        <f t="shared" si="162"/>
        <v>0</v>
      </c>
      <c r="J451" s="129">
        <v>4</v>
      </c>
      <c r="K451" s="130">
        <v>5</v>
      </c>
      <c r="L451" s="132">
        <f t="shared" si="163"/>
        <v>9</v>
      </c>
      <c r="M451" s="129"/>
      <c r="N451" s="130"/>
      <c r="O451" s="132">
        <f t="shared" si="164"/>
        <v>0</v>
      </c>
      <c r="P451" s="187">
        <v>10</v>
      </c>
      <c r="Q451" s="188">
        <v>8</v>
      </c>
      <c r="R451" s="132">
        <f t="shared" si="165"/>
        <v>18</v>
      </c>
      <c r="S451" s="187">
        <v>1</v>
      </c>
      <c r="T451" s="188">
        <v>1</v>
      </c>
      <c r="U451" s="132">
        <f t="shared" si="166"/>
        <v>2</v>
      </c>
      <c r="V451" s="54">
        <v>-2</v>
      </c>
      <c r="W451" s="55">
        <v>6</v>
      </c>
      <c r="X451" s="132">
        <f t="shared" si="167"/>
        <v>4</v>
      </c>
      <c r="Y451" s="129">
        <f t="shared" si="172"/>
        <v>398</v>
      </c>
      <c r="Z451" s="130">
        <f t="shared" si="173"/>
        <v>509</v>
      </c>
      <c r="AA451" s="131">
        <f t="shared" si="174"/>
        <v>907</v>
      </c>
      <c r="AB451" s="274">
        <f t="shared" si="183"/>
        <v>-3</v>
      </c>
      <c r="AC451" s="409">
        <v>398</v>
      </c>
      <c r="AD451" s="409">
        <v>509</v>
      </c>
      <c r="AE451" s="410">
        <v>907</v>
      </c>
      <c r="AF451" s="371">
        <f t="shared" si="169"/>
        <v>0</v>
      </c>
      <c r="AG451" s="372">
        <f t="shared" si="160"/>
        <v>0</v>
      </c>
      <c r="AH451" s="372">
        <f t="shared" si="161"/>
        <v>0</v>
      </c>
      <c r="AJ451" s="184"/>
      <c r="AK451" s="185"/>
      <c r="AL451" s="185"/>
      <c r="AM451" s="185"/>
      <c r="AN451" s="185"/>
      <c r="AO451" s="185"/>
      <c r="AP451" s="185"/>
      <c r="AQ451" s="247"/>
      <c r="AR451" s="183"/>
      <c r="AS451" s="183"/>
      <c r="AT451" s="183"/>
      <c r="AU451" s="183"/>
      <c r="AV451" s="183"/>
      <c r="AW451" s="183"/>
      <c r="AX451" s="183"/>
      <c r="AY451" s="183"/>
      <c r="AZ451" s="183"/>
      <c r="BA451" s="186"/>
      <c r="BD451" s="423">
        <f t="shared" si="175"/>
        <v>-7</v>
      </c>
      <c r="BE451" s="423">
        <f t="shared" si="176"/>
        <v>4</v>
      </c>
      <c r="BF451" s="423">
        <f t="shared" si="177"/>
        <v>-3</v>
      </c>
    </row>
    <row r="452" spans="2:61" ht="15" customHeight="1">
      <c r="B452" s="1209"/>
      <c r="C452" s="611" t="s">
        <v>615</v>
      </c>
      <c r="D452" s="129">
        <v>270</v>
      </c>
      <c r="E452" s="130">
        <v>299</v>
      </c>
      <c r="F452" s="131">
        <v>569</v>
      </c>
      <c r="G452" s="129"/>
      <c r="H452" s="130"/>
      <c r="I452" s="132">
        <f t="shared" si="162"/>
        <v>0</v>
      </c>
      <c r="J452" s="129">
        <v>3</v>
      </c>
      <c r="K452" s="130">
        <v>2</v>
      </c>
      <c r="L452" s="132">
        <f t="shared" si="163"/>
        <v>5</v>
      </c>
      <c r="M452" s="129"/>
      <c r="N452" s="130"/>
      <c r="O452" s="132">
        <f t="shared" si="164"/>
        <v>0</v>
      </c>
      <c r="P452" s="187">
        <v>5</v>
      </c>
      <c r="Q452" s="188">
        <v>5</v>
      </c>
      <c r="R452" s="132">
        <f t="shared" si="165"/>
        <v>10</v>
      </c>
      <c r="S452" s="187"/>
      <c r="T452" s="188"/>
      <c r="U452" s="132">
        <f t="shared" si="166"/>
        <v>0</v>
      </c>
      <c r="V452" s="54">
        <v>-1</v>
      </c>
      <c r="W452" s="55">
        <v>1</v>
      </c>
      <c r="X452" s="132">
        <f t="shared" si="167"/>
        <v>0</v>
      </c>
      <c r="Y452" s="129">
        <f t="shared" si="172"/>
        <v>267</v>
      </c>
      <c r="Z452" s="130">
        <f t="shared" si="173"/>
        <v>297</v>
      </c>
      <c r="AA452" s="131">
        <f t="shared" si="174"/>
        <v>564</v>
      </c>
      <c r="AB452" s="274">
        <f t="shared" si="183"/>
        <v>-5</v>
      </c>
      <c r="AC452" s="409">
        <v>267</v>
      </c>
      <c r="AD452" s="409">
        <v>297</v>
      </c>
      <c r="AE452" s="410">
        <v>564</v>
      </c>
      <c r="AF452" s="371">
        <f t="shared" si="169"/>
        <v>0</v>
      </c>
      <c r="AG452" s="372">
        <f t="shared" si="160"/>
        <v>0</v>
      </c>
      <c r="AH452" s="372">
        <f t="shared" si="161"/>
        <v>0</v>
      </c>
      <c r="BD452" s="423">
        <f t="shared" si="175"/>
        <v>-3</v>
      </c>
      <c r="BE452" s="423">
        <f t="shared" si="176"/>
        <v>-2</v>
      </c>
      <c r="BF452" s="423">
        <f t="shared" si="177"/>
        <v>-5</v>
      </c>
      <c r="BH452" s="97"/>
      <c r="BI452" s="97"/>
    </row>
    <row r="453" spans="2:61" ht="15" customHeight="1">
      <c r="B453" s="1209"/>
      <c r="C453" s="611" t="s">
        <v>616</v>
      </c>
      <c r="D453" s="129">
        <v>109</v>
      </c>
      <c r="E453" s="130">
        <v>130</v>
      </c>
      <c r="F453" s="131">
        <v>239</v>
      </c>
      <c r="G453" s="129"/>
      <c r="H453" s="130"/>
      <c r="I453" s="132">
        <f t="shared" si="162"/>
        <v>0</v>
      </c>
      <c r="J453" s="129"/>
      <c r="K453" s="130"/>
      <c r="L453" s="132">
        <f t="shared" si="163"/>
        <v>0</v>
      </c>
      <c r="M453" s="129"/>
      <c r="N453" s="130"/>
      <c r="O453" s="132">
        <f t="shared" si="164"/>
        <v>0</v>
      </c>
      <c r="P453" s="187"/>
      <c r="Q453" s="188">
        <v>4</v>
      </c>
      <c r="R453" s="132">
        <f t="shared" si="165"/>
        <v>4</v>
      </c>
      <c r="S453" s="187"/>
      <c r="T453" s="188"/>
      <c r="U453" s="132">
        <f t="shared" si="166"/>
        <v>0</v>
      </c>
      <c r="V453" s="54"/>
      <c r="W453" s="55"/>
      <c r="X453" s="132">
        <f t="shared" si="167"/>
        <v>0</v>
      </c>
      <c r="Y453" s="129">
        <f t="shared" si="172"/>
        <v>109</v>
      </c>
      <c r="Z453" s="130">
        <f t="shared" si="173"/>
        <v>126</v>
      </c>
      <c r="AA453" s="131">
        <f t="shared" si="174"/>
        <v>235</v>
      </c>
      <c r="AB453" s="274">
        <f t="shared" si="183"/>
        <v>-4</v>
      </c>
      <c r="AC453" s="409">
        <v>109</v>
      </c>
      <c r="AD453" s="409">
        <v>126</v>
      </c>
      <c r="AE453" s="410">
        <v>235</v>
      </c>
      <c r="AF453" s="371">
        <f t="shared" si="169"/>
        <v>0</v>
      </c>
      <c r="AG453" s="372">
        <f t="shared" si="160"/>
        <v>0</v>
      </c>
      <c r="AH453" s="372">
        <f t="shared" si="161"/>
        <v>0</v>
      </c>
      <c r="BD453" s="423">
        <f t="shared" si="175"/>
        <v>0</v>
      </c>
      <c r="BE453" s="423">
        <f t="shared" si="176"/>
        <v>-4</v>
      </c>
      <c r="BF453" s="423">
        <f t="shared" si="177"/>
        <v>-4</v>
      </c>
      <c r="BH453" s="97"/>
      <c r="BI453" s="97"/>
    </row>
    <row r="454" spans="2:61" ht="15" customHeight="1">
      <c r="B454" s="1209"/>
      <c r="C454" s="611" t="s">
        <v>617</v>
      </c>
      <c r="D454" s="129">
        <v>377</v>
      </c>
      <c r="E454" s="130">
        <v>402</v>
      </c>
      <c r="F454" s="131">
        <v>779</v>
      </c>
      <c r="G454" s="129"/>
      <c r="H454" s="130"/>
      <c r="I454" s="132">
        <f t="shared" si="162"/>
        <v>0</v>
      </c>
      <c r="J454" s="129">
        <v>3</v>
      </c>
      <c r="K454" s="130">
        <v>3</v>
      </c>
      <c r="L454" s="132">
        <f t="shared" si="163"/>
        <v>6</v>
      </c>
      <c r="M454" s="129"/>
      <c r="N454" s="130"/>
      <c r="O454" s="132">
        <f t="shared" si="164"/>
        <v>0</v>
      </c>
      <c r="P454" s="187">
        <v>7</v>
      </c>
      <c r="Q454" s="188">
        <v>9</v>
      </c>
      <c r="R454" s="132">
        <f t="shared" si="165"/>
        <v>16</v>
      </c>
      <c r="S454" s="187"/>
      <c r="T454" s="188"/>
      <c r="U454" s="132">
        <f t="shared" si="166"/>
        <v>0</v>
      </c>
      <c r="V454" s="54">
        <v>1</v>
      </c>
      <c r="W454" s="55">
        <v>-3</v>
      </c>
      <c r="X454" s="132">
        <f t="shared" si="167"/>
        <v>-2</v>
      </c>
      <c r="Y454" s="129">
        <f t="shared" si="172"/>
        <v>374</v>
      </c>
      <c r="Z454" s="130">
        <f t="shared" si="173"/>
        <v>393</v>
      </c>
      <c r="AA454" s="131">
        <f t="shared" si="174"/>
        <v>767</v>
      </c>
      <c r="AB454" s="274">
        <f t="shared" si="183"/>
        <v>-12</v>
      </c>
      <c r="AC454" s="409">
        <v>374</v>
      </c>
      <c r="AD454" s="409">
        <v>393</v>
      </c>
      <c r="AE454" s="410">
        <v>767</v>
      </c>
      <c r="AF454" s="371">
        <f t="shared" si="169"/>
        <v>0</v>
      </c>
      <c r="AG454" s="372">
        <f t="shared" si="160"/>
        <v>0</v>
      </c>
      <c r="AH454" s="372">
        <f t="shared" si="161"/>
        <v>0</v>
      </c>
      <c r="BD454" s="423">
        <f t="shared" si="175"/>
        <v>-3</v>
      </c>
      <c r="BE454" s="423">
        <f t="shared" si="176"/>
        <v>-9</v>
      </c>
      <c r="BF454" s="423">
        <f t="shared" si="177"/>
        <v>-12</v>
      </c>
      <c r="BH454" s="97"/>
      <c r="BI454" s="97"/>
    </row>
    <row r="455" spans="2:61" ht="15" customHeight="1">
      <c r="B455" s="1209"/>
      <c r="C455" s="611" t="s">
        <v>618</v>
      </c>
      <c r="D455" s="129">
        <v>72</v>
      </c>
      <c r="E455" s="130">
        <v>72</v>
      </c>
      <c r="F455" s="131">
        <v>144</v>
      </c>
      <c r="G455" s="129"/>
      <c r="H455" s="130"/>
      <c r="I455" s="132">
        <f t="shared" si="162"/>
        <v>0</v>
      </c>
      <c r="J455" s="129">
        <v>1</v>
      </c>
      <c r="K455" s="130">
        <v>1</v>
      </c>
      <c r="L455" s="132">
        <f t="shared" si="163"/>
        <v>2</v>
      </c>
      <c r="M455" s="129"/>
      <c r="N455" s="130"/>
      <c r="O455" s="132">
        <f t="shared" si="164"/>
        <v>0</v>
      </c>
      <c r="P455" s="187">
        <v>2</v>
      </c>
      <c r="Q455" s="188"/>
      <c r="R455" s="132">
        <f t="shared" si="165"/>
        <v>2</v>
      </c>
      <c r="S455" s="187"/>
      <c r="T455" s="188"/>
      <c r="U455" s="132">
        <f t="shared" si="166"/>
        <v>0</v>
      </c>
      <c r="V455" s="54"/>
      <c r="W455" s="55"/>
      <c r="X455" s="132">
        <f t="shared" si="167"/>
        <v>0</v>
      </c>
      <c r="Y455" s="129">
        <f t="shared" si="172"/>
        <v>71</v>
      </c>
      <c r="Z455" s="130">
        <f t="shared" si="173"/>
        <v>73</v>
      </c>
      <c r="AA455" s="131">
        <f t="shared" si="174"/>
        <v>144</v>
      </c>
      <c r="AB455" s="274">
        <f t="shared" si="183"/>
        <v>0</v>
      </c>
      <c r="AC455" s="409">
        <v>71</v>
      </c>
      <c r="AD455" s="409">
        <v>73</v>
      </c>
      <c r="AE455" s="410">
        <v>144</v>
      </c>
      <c r="AF455" s="371">
        <f t="shared" si="169"/>
        <v>0</v>
      </c>
      <c r="AG455" s="372">
        <f aca="true" t="shared" si="184" ref="AG455:AG518">IF(Z455=AD455,0,1)</f>
        <v>0</v>
      </c>
      <c r="AH455" s="372">
        <f aca="true" t="shared" si="185" ref="AH455:AH518">IF(AA455=AE455,0,1)</f>
        <v>0</v>
      </c>
      <c r="BD455" s="423">
        <f t="shared" si="175"/>
        <v>-1</v>
      </c>
      <c r="BE455" s="423">
        <f t="shared" si="176"/>
        <v>1</v>
      </c>
      <c r="BF455" s="423">
        <f t="shared" si="177"/>
        <v>0</v>
      </c>
      <c r="BH455" s="97"/>
      <c r="BI455" s="97"/>
    </row>
    <row r="456" spans="1:58" s="97" customFormat="1" ht="15" customHeight="1">
      <c r="A456" s="96"/>
      <c r="B456" s="1209"/>
      <c r="C456" s="611" t="s">
        <v>619</v>
      </c>
      <c r="D456" s="151">
        <v>57</v>
      </c>
      <c r="E456" s="152">
        <v>52</v>
      </c>
      <c r="F456" s="153">
        <v>109</v>
      </c>
      <c r="G456" s="151"/>
      <c r="H456" s="152"/>
      <c r="I456" s="154">
        <f aca="true" t="shared" si="186" ref="I456:I519">SUM(G456:H456)</f>
        <v>0</v>
      </c>
      <c r="J456" s="151"/>
      <c r="K456" s="152">
        <v>1</v>
      </c>
      <c r="L456" s="154">
        <f aca="true" t="shared" si="187" ref="L456:L519">SUM(J456:K456)</f>
        <v>1</v>
      </c>
      <c r="M456" s="151"/>
      <c r="N456" s="152"/>
      <c r="O456" s="154">
        <f aca="true" t="shared" si="188" ref="O456:O519">SUM(M456:N456)</f>
        <v>0</v>
      </c>
      <c r="P456" s="189">
        <v>2</v>
      </c>
      <c r="Q456" s="190">
        <v>1</v>
      </c>
      <c r="R456" s="154">
        <f aca="true" t="shared" si="189" ref="R456:R519">SUM(P456:Q456)</f>
        <v>3</v>
      </c>
      <c r="S456" s="189"/>
      <c r="T456" s="190"/>
      <c r="U456" s="154">
        <f aca="true" t="shared" si="190" ref="U456:U519">SUM(S456:T456)</f>
        <v>0</v>
      </c>
      <c r="V456" s="56"/>
      <c r="W456" s="57"/>
      <c r="X456" s="154">
        <f aca="true" t="shared" si="191" ref="X456:X519">SUM(V456:W456)</f>
        <v>0</v>
      </c>
      <c r="Y456" s="151">
        <f t="shared" si="172"/>
        <v>55</v>
      </c>
      <c r="Z456" s="152">
        <f t="shared" si="173"/>
        <v>52</v>
      </c>
      <c r="AA456" s="153">
        <f t="shared" si="174"/>
        <v>107</v>
      </c>
      <c r="AB456" s="275">
        <f t="shared" si="183"/>
        <v>-2</v>
      </c>
      <c r="AC456" s="411">
        <v>55</v>
      </c>
      <c r="AD456" s="411">
        <v>52</v>
      </c>
      <c r="AE456" s="412">
        <v>107</v>
      </c>
      <c r="AF456" s="373">
        <f aca="true" t="shared" si="192" ref="AF456:AF519">IF(Y456=AC456,0,1)</f>
        <v>0</v>
      </c>
      <c r="AG456" s="374">
        <f t="shared" si="184"/>
        <v>0</v>
      </c>
      <c r="AH456" s="374">
        <f t="shared" si="185"/>
        <v>0</v>
      </c>
      <c r="AJ456" s="184"/>
      <c r="AK456" s="185"/>
      <c r="AL456" s="185"/>
      <c r="AM456" s="185"/>
      <c r="AN456" s="185"/>
      <c r="AO456" s="185"/>
      <c r="AP456" s="185"/>
      <c r="AQ456" s="243"/>
      <c r="BA456" s="101"/>
      <c r="BD456" s="423">
        <f t="shared" si="175"/>
        <v>-2</v>
      </c>
      <c r="BE456" s="423">
        <f t="shared" si="176"/>
        <v>0</v>
      </c>
      <c r="BF456" s="423">
        <f t="shared" si="177"/>
        <v>-2</v>
      </c>
    </row>
    <row r="457" spans="2:61" ht="15" customHeight="1">
      <c r="B457" s="1209"/>
      <c r="C457" s="611" t="s">
        <v>620</v>
      </c>
      <c r="D457" s="162">
        <v>104</v>
      </c>
      <c r="E457" s="163">
        <v>117</v>
      </c>
      <c r="F457" s="164">
        <v>221</v>
      </c>
      <c r="G457" s="162"/>
      <c r="H457" s="163"/>
      <c r="I457" s="165">
        <f t="shared" si="186"/>
        <v>0</v>
      </c>
      <c r="J457" s="162">
        <v>1</v>
      </c>
      <c r="K457" s="163"/>
      <c r="L457" s="165">
        <f t="shared" si="187"/>
        <v>1</v>
      </c>
      <c r="M457" s="162"/>
      <c r="N457" s="163"/>
      <c r="O457" s="165">
        <f t="shared" si="188"/>
        <v>0</v>
      </c>
      <c r="P457" s="191"/>
      <c r="Q457" s="192">
        <v>1</v>
      </c>
      <c r="R457" s="165">
        <f t="shared" si="189"/>
        <v>1</v>
      </c>
      <c r="S457" s="191"/>
      <c r="T457" s="192"/>
      <c r="U457" s="165">
        <f t="shared" si="190"/>
        <v>0</v>
      </c>
      <c r="V457" s="58"/>
      <c r="W457" s="59"/>
      <c r="X457" s="165">
        <f t="shared" si="191"/>
        <v>0</v>
      </c>
      <c r="Y457" s="162">
        <f t="shared" si="172"/>
        <v>105</v>
      </c>
      <c r="Z457" s="163">
        <f t="shared" si="173"/>
        <v>116</v>
      </c>
      <c r="AA457" s="164">
        <f t="shared" si="174"/>
        <v>221</v>
      </c>
      <c r="AB457" s="276">
        <f t="shared" si="183"/>
        <v>0</v>
      </c>
      <c r="AC457" s="413">
        <v>105</v>
      </c>
      <c r="AD457" s="413">
        <v>116</v>
      </c>
      <c r="AE457" s="414">
        <v>221</v>
      </c>
      <c r="AF457" s="375">
        <f t="shared" si="192"/>
        <v>0</v>
      </c>
      <c r="AG457" s="376">
        <f t="shared" si="184"/>
        <v>0</v>
      </c>
      <c r="AH457" s="376">
        <f t="shared" si="185"/>
        <v>0</v>
      </c>
      <c r="BD457" s="423">
        <f t="shared" si="175"/>
        <v>1</v>
      </c>
      <c r="BE457" s="423">
        <f t="shared" si="176"/>
        <v>-1</v>
      </c>
      <c r="BF457" s="423">
        <f t="shared" si="177"/>
        <v>0</v>
      </c>
      <c r="BH457" s="97"/>
      <c r="BI457" s="97"/>
    </row>
    <row r="458" spans="2:61" ht="15" customHeight="1">
      <c r="B458" s="1209"/>
      <c r="C458" s="611" t="s">
        <v>621</v>
      </c>
      <c r="D458" s="129">
        <v>320</v>
      </c>
      <c r="E458" s="130">
        <v>368</v>
      </c>
      <c r="F458" s="131">
        <v>688</v>
      </c>
      <c r="G458" s="129"/>
      <c r="H458" s="130"/>
      <c r="I458" s="132">
        <f t="shared" si="186"/>
        <v>0</v>
      </c>
      <c r="J458" s="129">
        <v>9</v>
      </c>
      <c r="K458" s="130">
        <v>5</v>
      </c>
      <c r="L458" s="132">
        <f t="shared" si="187"/>
        <v>14</v>
      </c>
      <c r="M458" s="129"/>
      <c r="N458" s="130"/>
      <c r="O458" s="132">
        <f t="shared" si="188"/>
        <v>0</v>
      </c>
      <c r="P458" s="187">
        <v>8</v>
      </c>
      <c r="Q458" s="188">
        <v>8</v>
      </c>
      <c r="R458" s="132">
        <f t="shared" si="189"/>
        <v>16</v>
      </c>
      <c r="S458" s="187"/>
      <c r="T458" s="188"/>
      <c r="U458" s="132">
        <f t="shared" si="190"/>
        <v>0</v>
      </c>
      <c r="V458" s="54">
        <v>1</v>
      </c>
      <c r="W458" s="55"/>
      <c r="X458" s="132">
        <f t="shared" si="191"/>
        <v>1</v>
      </c>
      <c r="Y458" s="129">
        <f t="shared" si="172"/>
        <v>322</v>
      </c>
      <c r="Z458" s="130">
        <f t="shared" si="173"/>
        <v>365</v>
      </c>
      <c r="AA458" s="131">
        <f t="shared" si="174"/>
        <v>687</v>
      </c>
      <c r="AB458" s="274">
        <f t="shared" si="183"/>
        <v>-1</v>
      </c>
      <c r="AC458" s="409">
        <v>322</v>
      </c>
      <c r="AD458" s="409">
        <v>365</v>
      </c>
      <c r="AE458" s="410">
        <v>687</v>
      </c>
      <c r="AF458" s="371">
        <f t="shared" si="192"/>
        <v>0</v>
      </c>
      <c r="AG458" s="372">
        <f t="shared" si="184"/>
        <v>0</v>
      </c>
      <c r="AH458" s="372">
        <f t="shared" si="185"/>
        <v>0</v>
      </c>
      <c r="BD458" s="423">
        <f t="shared" si="175"/>
        <v>2</v>
      </c>
      <c r="BE458" s="423">
        <f t="shared" si="176"/>
        <v>-3</v>
      </c>
      <c r="BF458" s="423">
        <f t="shared" si="177"/>
        <v>-1</v>
      </c>
      <c r="BH458" s="97"/>
      <c r="BI458" s="97"/>
    </row>
    <row r="459" spans="2:61" ht="15" customHeight="1">
      <c r="B459" s="1209"/>
      <c r="C459" s="611" t="s">
        <v>622</v>
      </c>
      <c r="D459" s="129">
        <v>88</v>
      </c>
      <c r="E459" s="130">
        <v>106</v>
      </c>
      <c r="F459" s="131">
        <v>194</v>
      </c>
      <c r="G459" s="129"/>
      <c r="H459" s="130"/>
      <c r="I459" s="132">
        <f t="shared" si="186"/>
        <v>0</v>
      </c>
      <c r="J459" s="129">
        <v>1</v>
      </c>
      <c r="K459" s="130"/>
      <c r="L459" s="132">
        <f t="shared" si="187"/>
        <v>1</v>
      </c>
      <c r="M459" s="129"/>
      <c r="N459" s="130"/>
      <c r="O459" s="132">
        <f t="shared" si="188"/>
        <v>0</v>
      </c>
      <c r="P459" s="187"/>
      <c r="Q459" s="188">
        <v>1</v>
      </c>
      <c r="R459" s="132">
        <f t="shared" si="189"/>
        <v>1</v>
      </c>
      <c r="S459" s="187"/>
      <c r="T459" s="188"/>
      <c r="U459" s="132">
        <f t="shared" si="190"/>
        <v>0</v>
      </c>
      <c r="V459" s="54"/>
      <c r="W459" s="55">
        <v>-2</v>
      </c>
      <c r="X459" s="132">
        <f t="shared" si="191"/>
        <v>-2</v>
      </c>
      <c r="Y459" s="129">
        <f t="shared" si="172"/>
        <v>89</v>
      </c>
      <c r="Z459" s="130">
        <f t="shared" si="173"/>
        <v>103</v>
      </c>
      <c r="AA459" s="131">
        <f t="shared" si="174"/>
        <v>192</v>
      </c>
      <c r="AB459" s="274">
        <f t="shared" si="183"/>
        <v>-2</v>
      </c>
      <c r="AC459" s="409">
        <v>89</v>
      </c>
      <c r="AD459" s="409">
        <v>103</v>
      </c>
      <c r="AE459" s="410">
        <v>192</v>
      </c>
      <c r="AF459" s="371">
        <f t="shared" si="192"/>
        <v>0</v>
      </c>
      <c r="AG459" s="372">
        <f t="shared" si="184"/>
        <v>0</v>
      </c>
      <c r="AH459" s="372">
        <f t="shared" si="185"/>
        <v>0</v>
      </c>
      <c r="BD459" s="423">
        <f t="shared" si="175"/>
        <v>1</v>
      </c>
      <c r="BE459" s="423">
        <f t="shared" si="176"/>
        <v>-3</v>
      </c>
      <c r="BF459" s="423">
        <f t="shared" si="177"/>
        <v>-2</v>
      </c>
      <c r="BH459" s="97"/>
      <c r="BI459" s="97"/>
    </row>
    <row r="460" spans="2:61" ht="15" customHeight="1">
      <c r="B460" s="1209"/>
      <c r="C460" s="611" t="s">
        <v>623</v>
      </c>
      <c r="D460" s="129">
        <v>152</v>
      </c>
      <c r="E460" s="130">
        <v>174</v>
      </c>
      <c r="F460" s="131">
        <v>326</v>
      </c>
      <c r="G460" s="129"/>
      <c r="H460" s="130"/>
      <c r="I460" s="132">
        <f t="shared" si="186"/>
        <v>0</v>
      </c>
      <c r="J460" s="129"/>
      <c r="K460" s="130">
        <v>4</v>
      </c>
      <c r="L460" s="132">
        <f t="shared" si="187"/>
        <v>4</v>
      </c>
      <c r="M460" s="129"/>
      <c r="N460" s="130"/>
      <c r="O460" s="132">
        <f t="shared" si="188"/>
        <v>0</v>
      </c>
      <c r="P460" s="187">
        <v>1</v>
      </c>
      <c r="Q460" s="188">
        <v>4</v>
      </c>
      <c r="R460" s="132">
        <f t="shared" si="189"/>
        <v>5</v>
      </c>
      <c r="S460" s="187"/>
      <c r="T460" s="188"/>
      <c r="U460" s="132">
        <f t="shared" si="190"/>
        <v>0</v>
      </c>
      <c r="V460" s="54"/>
      <c r="W460" s="55"/>
      <c r="X460" s="132">
        <f t="shared" si="191"/>
        <v>0</v>
      </c>
      <c r="Y460" s="129">
        <f t="shared" si="172"/>
        <v>151</v>
      </c>
      <c r="Z460" s="130">
        <f t="shared" si="173"/>
        <v>174</v>
      </c>
      <c r="AA460" s="131">
        <f t="shared" si="174"/>
        <v>325</v>
      </c>
      <c r="AB460" s="274">
        <f t="shared" si="183"/>
        <v>-1</v>
      </c>
      <c r="AC460" s="409">
        <v>151</v>
      </c>
      <c r="AD460" s="409">
        <v>174</v>
      </c>
      <c r="AE460" s="410">
        <v>325</v>
      </c>
      <c r="AF460" s="371">
        <f t="shared" si="192"/>
        <v>0</v>
      </c>
      <c r="AG460" s="372">
        <f t="shared" si="184"/>
        <v>0</v>
      </c>
      <c r="AH460" s="372">
        <f t="shared" si="185"/>
        <v>0</v>
      </c>
      <c r="BD460" s="423">
        <f t="shared" si="175"/>
        <v>-1</v>
      </c>
      <c r="BE460" s="423">
        <f t="shared" si="176"/>
        <v>0</v>
      </c>
      <c r="BF460" s="423">
        <f t="shared" si="177"/>
        <v>-1</v>
      </c>
      <c r="BH460" s="97"/>
      <c r="BI460" s="97"/>
    </row>
    <row r="461" spans="2:61" ht="15" customHeight="1">
      <c r="B461" s="1209"/>
      <c r="C461" s="611" t="s">
        <v>624</v>
      </c>
      <c r="D461" s="129">
        <v>112</v>
      </c>
      <c r="E461" s="130">
        <v>112</v>
      </c>
      <c r="F461" s="131">
        <v>224</v>
      </c>
      <c r="G461" s="129"/>
      <c r="H461" s="130"/>
      <c r="I461" s="132">
        <f t="shared" si="186"/>
        <v>0</v>
      </c>
      <c r="J461" s="129">
        <v>2</v>
      </c>
      <c r="K461" s="130">
        <v>1</v>
      </c>
      <c r="L461" s="132">
        <f t="shared" si="187"/>
        <v>3</v>
      </c>
      <c r="M461" s="129"/>
      <c r="N461" s="130"/>
      <c r="O461" s="132">
        <f t="shared" si="188"/>
        <v>0</v>
      </c>
      <c r="P461" s="187"/>
      <c r="Q461" s="188"/>
      <c r="R461" s="132">
        <f t="shared" si="189"/>
        <v>0</v>
      </c>
      <c r="S461" s="187"/>
      <c r="T461" s="188"/>
      <c r="U461" s="132">
        <f t="shared" si="190"/>
        <v>0</v>
      </c>
      <c r="V461" s="54"/>
      <c r="W461" s="55"/>
      <c r="X461" s="132">
        <f t="shared" si="191"/>
        <v>0</v>
      </c>
      <c r="Y461" s="129">
        <f t="shared" si="172"/>
        <v>114</v>
      </c>
      <c r="Z461" s="130">
        <f t="shared" si="173"/>
        <v>113</v>
      </c>
      <c r="AA461" s="131">
        <f t="shared" si="174"/>
        <v>227</v>
      </c>
      <c r="AB461" s="274">
        <f t="shared" si="183"/>
        <v>3</v>
      </c>
      <c r="AC461" s="409">
        <v>114</v>
      </c>
      <c r="AD461" s="409">
        <v>113</v>
      </c>
      <c r="AE461" s="410">
        <v>227</v>
      </c>
      <c r="AF461" s="371">
        <f t="shared" si="192"/>
        <v>0</v>
      </c>
      <c r="AG461" s="372">
        <f t="shared" si="184"/>
        <v>0</v>
      </c>
      <c r="AH461" s="372">
        <f t="shared" si="185"/>
        <v>0</v>
      </c>
      <c r="BD461" s="423">
        <f t="shared" si="175"/>
        <v>2</v>
      </c>
      <c r="BE461" s="423">
        <f t="shared" si="176"/>
        <v>1</v>
      </c>
      <c r="BF461" s="423">
        <f t="shared" si="177"/>
        <v>3</v>
      </c>
      <c r="BH461" s="97"/>
      <c r="BI461" s="97"/>
    </row>
    <row r="462" spans="2:61" ht="15" customHeight="1">
      <c r="B462" s="1210"/>
      <c r="C462" s="612" t="s">
        <v>244</v>
      </c>
      <c r="D462" s="199">
        <v>3020</v>
      </c>
      <c r="E462" s="200">
        <v>3363</v>
      </c>
      <c r="F462" s="201">
        <v>6383</v>
      </c>
      <c r="G462" s="199">
        <f aca="true" t="shared" si="193" ref="G462:W462">SUM(G447:G461)</f>
        <v>0</v>
      </c>
      <c r="H462" s="200">
        <f t="shared" si="193"/>
        <v>0</v>
      </c>
      <c r="I462" s="201">
        <f t="shared" si="186"/>
        <v>0</v>
      </c>
      <c r="J462" s="199">
        <f t="shared" si="193"/>
        <v>34</v>
      </c>
      <c r="K462" s="200">
        <f t="shared" si="193"/>
        <v>32</v>
      </c>
      <c r="L462" s="201">
        <f t="shared" si="187"/>
        <v>66</v>
      </c>
      <c r="M462" s="199">
        <f>SUM(M447:M461)</f>
        <v>0</v>
      </c>
      <c r="N462" s="200">
        <f>SUM(N447:N461)</f>
        <v>0</v>
      </c>
      <c r="O462" s="201">
        <f t="shared" si="188"/>
        <v>0</v>
      </c>
      <c r="P462" s="199">
        <f t="shared" si="193"/>
        <v>53</v>
      </c>
      <c r="Q462" s="200">
        <f t="shared" si="193"/>
        <v>53</v>
      </c>
      <c r="R462" s="201">
        <f t="shared" si="189"/>
        <v>106</v>
      </c>
      <c r="S462" s="199">
        <f t="shared" si="193"/>
        <v>1</v>
      </c>
      <c r="T462" s="200">
        <f t="shared" si="193"/>
        <v>2</v>
      </c>
      <c r="U462" s="201">
        <f t="shared" si="190"/>
        <v>3</v>
      </c>
      <c r="V462" s="64">
        <f t="shared" si="193"/>
        <v>-1</v>
      </c>
      <c r="W462" s="65">
        <f t="shared" si="193"/>
        <v>0</v>
      </c>
      <c r="X462" s="201">
        <f t="shared" si="191"/>
        <v>-1</v>
      </c>
      <c r="Y462" s="199">
        <f t="shared" si="172"/>
        <v>3001</v>
      </c>
      <c r="Z462" s="200">
        <f t="shared" si="173"/>
        <v>3344</v>
      </c>
      <c r="AA462" s="201">
        <f t="shared" si="174"/>
        <v>6345</v>
      </c>
      <c r="AB462" s="279">
        <f>SUM(AB447:AB461)</f>
        <v>-38</v>
      </c>
      <c r="AC462" s="419">
        <f>SUM(AC447:AC461)</f>
        <v>3001</v>
      </c>
      <c r="AD462" s="419">
        <f>SUM(AD447:AD461)</f>
        <v>3344</v>
      </c>
      <c r="AE462" s="419">
        <f>SUM(AE447:AE461)</f>
        <v>6345</v>
      </c>
      <c r="AF462" s="381">
        <f t="shared" si="192"/>
        <v>0</v>
      </c>
      <c r="AG462" s="382">
        <f t="shared" si="184"/>
        <v>0</v>
      </c>
      <c r="AH462" s="382">
        <f t="shared" si="185"/>
        <v>0</v>
      </c>
      <c r="BD462" s="428">
        <f t="shared" si="175"/>
        <v>-19</v>
      </c>
      <c r="BE462" s="428">
        <f t="shared" si="176"/>
        <v>-19</v>
      </c>
      <c r="BF462" s="423">
        <f t="shared" si="177"/>
        <v>-38</v>
      </c>
      <c r="BH462" s="97"/>
      <c r="BI462" s="97"/>
    </row>
    <row r="463" spans="1:58" s="97" customFormat="1" ht="15" customHeight="1">
      <c r="A463" s="96"/>
      <c r="B463" s="1200" t="s">
        <v>276</v>
      </c>
      <c r="C463" s="161">
        <v>1</v>
      </c>
      <c r="D463" s="162">
        <v>593</v>
      </c>
      <c r="E463" s="163">
        <v>617</v>
      </c>
      <c r="F463" s="164">
        <v>1210</v>
      </c>
      <c r="G463" s="162"/>
      <c r="H463" s="163"/>
      <c r="I463" s="165">
        <f t="shared" si="186"/>
        <v>0</v>
      </c>
      <c r="J463" s="162">
        <v>4</v>
      </c>
      <c r="K463" s="163">
        <v>8</v>
      </c>
      <c r="L463" s="165">
        <f t="shared" si="187"/>
        <v>12</v>
      </c>
      <c r="M463" s="162"/>
      <c r="N463" s="163"/>
      <c r="O463" s="165">
        <f t="shared" si="188"/>
        <v>0</v>
      </c>
      <c r="P463" s="191">
        <v>10</v>
      </c>
      <c r="Q463" s="192">
        <v>12</v>
      </c>
      <c r="R463" s="165">
        <f t="shared" si="189"/>
        <v>22</v>
      </c>
      <c r="S463" s="191"/>
      <c r="T463" s="192"/>
      <c r="U463" s="165">
        <f t="shared" si="190"/>
        <v>0</v>
      </c>
      <c r="V463" s="58">
        <v>3</v>
      </c>
      <c r="W463" s="59">
        <v>1</v>
      </c>
      <c r="X463" s="165">
        <f t="shared" si="191"/>
        <v>4</v>
      </c>
      <c r="Y463" s="162">
        <f t="shared" si="172"/>
        <v>590</v>
      </c>
      <c r="Z463" s="163">
        <f t="shared" si="173"/>
        <v>614</v>
      </c>
      <c r="AA463" s="164">
        <f t="shared" si="174"/>
        <v>1204</v>
      </c>
      <c r="AB463" s="276">
        <f aca="true" t="shared" si="194" ref="AB463:AB475">AA463-F463</f>
        <v>-6</v>
      </c>
      <c r="AC463" s="413">
        <v>590</v>
      </c>
      <c r="AD463" s="413">
        <v>614</v>
      </c>
      <c r="AE463" s="414">
        <v>1204</v>
      </c>
      <c r="AF463" s="375">
        <f t="shared" si="192"/>
        <v>0</v>
      </c>
      <c r="AG463" s="376">
        <f t="shared" si="184"/>
        <v>0</v>
      </c>
      <c r="AH463" s="376">
        <f t="shared" si="185"/>
        <v>0</v>
      </c>
      <c r="AJ463" s="184"/>
      <c r="AK463" s="185"/>
      <c r="AL463" s="185"/>
      <c r="AM463" s="185"/>
      <c r="AN463" s="185"/>
      <c r="AO463" s="185"/>
      <c r="AP463" s="185"/>
      <c r="AQ463" s="247"/>
      <c r="AR463" s="183"/>
      <c r="AS463" s="183"/>
      <c r="BA463" s="101"/>
      <c r="BD463" s="423">
        <f t="shared" si="175"/>
        <v>-3</v>
      </c>
      <c r="BE463" s="423">
        <f t="shared" si="176"/>
        <v>-3</v>
      </c>
      <c r="BF463" s="423">
        <f t="shared" si="177"/>
        <v>-6</v>
      </c>
    </row>
    <row r="464" spans="2:61" ht="15" customHeight="1">
      <c r="B464" s="1201"/>
      <c r="C464" s="128">
        <v>2</v>
      </c>
      <c r="D464" s="129">
        <v>388</v>
      </c>
      <c r="E464" s="130">
        <v>376</v>
      </c>
      <c r="F464" s="131">
        <v>764</v>
      </c>
      <c r="G464" s="129"/>
      <c r="H464" s="130"/>
      <c r="I464" s="132">
        <f t="shared" si="186"/>
        <v>0</v>
      </c>
      <c r="J464" s="129">
        <v>7</v>
      </c>
      <c r="K464" s="130">
        <v>8</v>
      </c>
      <c r="L464" s="132">
        <f t="shared" si="187"/>
        <v>15</v>
      </c>
      <c r="M464" s="129"/>
      <c r="N464" s="130"/>
      <c r="O464" s="132">
        <f t="shared" si="188"/>
        <v>0</v>
      </c>
      <c r="P464" s="187">
        <v>5</v>
      </c>
      <c r="Q464" s="188">
        <v>3</v>
      </c>
      <c r="R464" s="132">
        <f t="shared" si="189"/>
        <v>8</v>
      </c>
      <c r="S464" s="187"/>
      <c r="T464" s="188"/>
      <c r="U464" s="132">
        <f t="shared" si="190"/>
        <v>0</v>
      </c>
      <c r="V464" s="54">
        <v>1</v>
      </c>
      <c r="W464" s="55">
        <v>1</v>
      </c>
      <c r="X464" s="132">
        <f t="shared" si="191"/>
        <v>2</v>
      </c>
      <c r="Y464" s="129">
        <f t="shared" si="172"/>
        <v>391</v>
      </c>
      <c r="Z464" s="130">
        <f t="shared" si="173"/>
        <v>382</v>
      </c>
      <c r="AA464" s="131">
        <f t="shared" si="174"/>
        <v>773</v>
      </c>
      <c r="AB464" s="274">
        <f t="shared" si="194"/>
        <v>9</v>
      </c>
      <c r="AC464" s="409">
        <v>391</v>
      </c>
      <c r="AD464" s="409">
        <v>382</v>
      </c>
      <c r="AE464" s="410">
        <v>773</v>
      </c>
      <c r="AF464" s="371">
        <f t="shared" si="192"/>
        <v>0</v>
      </c>
      <c r="AG464" s="372">
        <f t="shared" si="184"/>
        <v>0</v>
      </c>
      <c r="AH464" s="372">
        <f t="shared" si="185"/>
        <v>0</v>
      </c>
      <c r="BD464" s="423">
        <f t="shared" si="175"/>
        <v>3</v>
      </c>
      <c r="BE464" s="423">
        <f t="shared" si="176"/>
        <v>6</v>
      </c>
      <c r="BF464" s="423">
        <f t="shared" si="177"/>
        <v>9</v>
      </c>
      <c r="BH464" s="97"/>
      <c r="BI464" s="97"/>
    </row>
    <row r="465" spans="2:61" ht="15" customHeight="1">
      <c r="B465" s="1201"/>
      <c r="C465" s="128">
        <v>3</v>
      </c>
      <c r="D465" s="129">
        <v>679</v>
      </c>
      <c r="E465" s="130">
        <v>716</v>
      </c>
      <c r="F465" s="131">
        <v>1395</v>
      </c>
      <c r="G465" s="129"/>
      <c r="H465" s="130"/>
      <c r="I465" s="132">
        <f t="shared" si="186"/>
        <v>0</v>
      </c>
      <c r="J465" s="129">
        <v>18</v>
      </c>
      <c r="K465" s="130">
        <v>6</v>
      </c>
      <c r="L465" s="132">
        <f t="shared" si="187"/>
        <v>24</v>
      </c>
      <c r="M465" s="129"/>
      <c r="N465" s="130"/>
      <c r="O465" s="132">
        <f t="shared" si="188"/>
        <v>0</v>
      </c>
      <c r="P465" s="187">
        <v>23</v>
      </c>
      <c r="Q465" s="188">
        <v>12</v>
      </c>
      <c r="R465" s="132">
        <f t="shared" si="189"/>
        <v>35</v>
      </c>
      <c r="S465" s="187"/>
      <c r="T465" s="188"/>
      <c r="U465" s="132">
        <f t="shared" si="190"/>
        <v>0</v>
      </c>
      <c r="V465" s="54">
        <v>-4</v>
      </c>
      <c r="W465" s="55">
        <v>-3</v>
      </c>
      <c r="X465" s="132">
        <f t="shared" si="191"/>
        <v>-7</v>
      </c>
      <c r="Y465" s="129">
        <f t="shared" si="172"/>
        <v>670</v>
      </c>
      <c r="Z465" s="130">
        <f t="shared" si="173"/>
        <v>707</v>
      </c>
      <c r="AA465" s="131">
        <f t="shared" si="174"/>
        <v>1377</v>
      </c>
      <c r="AB465" s="274">
        <f t="shared" si="194"/>
        <v>-18</v>
      </c>
      <c r="AC465" s="409">
        <v>670</v>
      </c>
      <c r="AD465" s="409">
        <v>707</v>
      </c>
      <c r="AE465" s="410">
        <v>1377</v>
      </c>
      <c r="AF465" s="371">
        <f t="shared" si="192"/>
        <v>0</v>
      </c>
      <c r="AG465" s="372">
        <f t="shared" si="184"/>
        <v>0</v>
      </c>
      <c r="AH465" s="372">
        <f t="shared" si="185"/>
        <v>0</v>
      </c>
      <c r="BD465" s="423">
        <f t="shared" si="175"/>
        <v>-9</v>
      </c>
      <c r="BE465" s="423">
        <f t="shared" si="176"/>
        <v>-9</v>
      </c>
      <c r="BF465" s="423">
        <f t="shared" si="177"/>
        <v>-18</v>
      </c>
      <c r="BH465" s="97"/>
      <c r="BI465" s="97"/>
    </row>
    <row r="466" spans="2:61" ht="15" customHeight="1">
      <c r="B466" s="1201"/>
      <c r="C466" s="128">
        <v>4</v>
      </c>
      <c r="D466" s="129">
        <v>658</v>
      </c>
      <c r="E466" s="130">
        <v>704</v>
      </c>
      <c r="F466" s="131">
        <v>1362</v>
      </c>
      <c r="G466" s="129"/>
      <c r="H466" s="130"/>
      <c r="I466" s="132">
        <f t="shared" si="186"/>
        <v>0</v>
      </c>
      <c r="J466" s="129">
        <v>6</v>
      </c>
      <c r="K466" s="130">
        <v>5</v>
      </c>
      <c r="L466" s="132">
        <f t="shared" si="187"/>
        <v>11</v>
      </c>
      <c r="M466" s="129"/>
      <c r="N466" s="130"/>
      <c r="O466" s="132">
        <f t="shared" si="188"/>
        <v>0</v>
      </c>
      <c r="P466" s="187">
        <v>14</v>
      </c>
      <c r="Q466" s="188">
        <v>6</v>
      </c>
      <c r="R466" s="132">
        <f t="shared" si="189"/>
        <v>20</v>
      </c>
      <c r="S466" s="187"/>
      <c r="T466" s="188"/>
      <c r="U466" s="132">
        <f t="shared" si="190"/>
        <v>0</v>
      </c>
      <c r="V466" s="54">
        <v>0</v>
      </c>
      <c r="W466" s="55">
        <v>1</v>
      </c>
      <c r="X466" s="132">
        <f t="shared" si="191"/>
        <v>1</v>
      </c>
      <c r="Y466" s="129">
        <f t="shared" si="172"/>
        <v>650</v>
      </c>
      <c r="Z466" s="130">
        <f t="shared" si="173"/>
        <v>704</v>
      </c>
      <c r="AA466" s="131">
        <f t="shared" si="174"/>
        <v>1354</v>
      </c>
      <c r="AB466" s="274">
        <f t="shared" si="194"/>
        <v>-8</v>
      </c>
      <c r="AC466" s="409">
        <v>650</v>
      </c>
      <c r="AD466" s="409">
        <v>704</v>
      </c>
      <c r="AE466" s="410">
        <v>1354</v>
      </c>
      <c r="AF466" s="371">
        <f t="shared" si="192"/>
        <v>0</v>
      </c>
      <c r="AG466" s="372">
        <f t="shared" si="184"/>
        <v>0</v>
      </c>
      <c r="AH466" s="372">
        <f t="shared" si="185"/>
        <v>0</v>
      </c>
      <c r="BD466" s="423">
        <f t="shared" si="175"/>
        <v>-8</v>
      </c>
      <c r="BE466" s="423">
        <f t="shared" si="176"/>
        <v>0</v>
      </c>
      <c r="BF466" s="423">
        <f t="shared" si="177"/>
        <v>-8</v>
      </c>
      <c r="BH466" s="97"/>
      <c r="BI466" s="97"/>
    </row>
    <row r="467" spans="2:61" ht="15" customHeight="1">
      <c r="B467" s="1201"/>
      <c r="C467" s="128">
        <v>5</v>
      </c>
      <c r="D467" s="129">
        <v>81</v>
      </c>
      <c r="E467" s="130">
        <v>84</v>
      </c>
      <c r="F467" s="131">
        <v>165</v>
      </c>
      <c r="G467" s="129"/>
      <c r="H467" s="130"/>
      <c r="I467" s="132">
        <f t="shared" si="186"/>
        <v>0</v>
      </c>
      <c r="J467" s="129">
        <v>0</v>
      </c>
      <c r="K467" s="130">
        <v>0</v>
      </c>
      <c r="L467" s="132">
        <f t="shared" si="187"/>
        <v>0</v>
      </c>
      <c r="M467" s="129"/>
      <c r="N467" s="130"/>
      <c r="O467" s="132">
        <f t="shared" si="188"/>
        <v>0</v>
      </c>
      <c r="P467" s="187">
        <v>2</v>
      </c>
      <c r="Q467" s="188">
        <v>1</v>
      </c>
      <c r="R467" s="132">
        <f t="shared" si="189"/>
        <v>3</v>
      </c>
      <c r="S467" s="187"/>
      <c r="T467" s="188"/>
      <c r="U467" s="132">
        <f t="shared" si="190"/>
        <v>0</v>
      </c>
      <c r="V467" s="54">
        <v>0</v>
      </c>
      <c r="W467" s="55">
        <v>0</v>
      </c>
      <c r="X467" s="132">
        <f t="shared" si="191"/>
        <v>0</v>
      </c>
      <c r="Y467" s="129">
        <f t="shared" si="172"/>
        <v>79</v>
      </c>
      <c r="Z467" s="130">
        <f t="shared" si="173"/>
        <v>83</v>
      </c>
      <c r="AA467" s="131">
        <f t="shared" si="174"/>
        <v>162</v>
      </c>
      <c r="AB467" s="274">
        <f t="shared" si="194"/>
        <v>-3</v>
      </c>
      <c r="AC467" s="409">
        <v>79</v>
      </c>
      <c r="AD467" s="409">
        <v>83</v>
      </c>
      <c r="AE467" s="410">
        <v>162</v>
      </c>
      <c r="AF467" s="371">
        <f t="shared" si="192"/>
        <v>0</v>
      </c>
      <c r="AG467" s="372">
        <f t="shared" si="184"/>
        <v>0</v>
      </c>
      <c r="AH467" s="372">
        <f t="shared" si="185"/>
        <v>0</v>
      </c>
      <c r="AQ467" s="243"/>
      <c r="AR467" s="97"/>
      <c r="AS467" s="97"/>
      <c r="BD467" s="423">
        <f t="shared" si="175"/>
        <v>-2</v>
      </c>
      <c r="BE467" s="423">
        <f t="shared" si="176"/>
        <v>-1</v>
      </c>
      <c r="BF467" s="423">
        <f t="shared" si="177"/>
        <v>-3</v>
      </c>
      <c r="BH467" s="97"/>
      <c r="BI467" s="97"/>
    </row>
    <row r="468" spans="2:61" ht="15" customHeight="1">
      <c r="B468" s="1201"/>
      <c r="C468" s="128">
        <v>6</v>
      </c>
      <c r="D468" s="129">
        <v>133</v>
      </c>
      <c r="E468" s="130">
        <v>146</v>
      </c>
      <c r="F468" s="131">
        <v>279</v>
      </c>
      <c r="G468" s="129"/>
      <c r="H468" s="130"/>
      <c r="I468" s="132">
        <f t="shared" si="186"/>
        <v>0</v>
      </c>
      <c r="J468" s="129">
        <v>0</v>
      </c>
      <c r="K468" s="130">
        <v>0</v>
      </c>
      <c r="L468" s="132">
        <f t="shared" si="187"/>
        <v>0</v>
      </c>
      <c r="M468" s="129"/>
      <c r="N468" s="130"/>
      <c r="O468" s="132">
        <f t="shared" si="188"/>
        <v>0</v>
      </c>
      <c r="P468" s="187">
        <v>1</v>
      </c>
      <c r="Q468" s="188">
        <v>0</v>
      </c>
      <c r="R468" s="132">
        <f t="shared" si="189"/>
        <v>1</v>
      </c>
      <c r="S468" s="187"/>
      <c r="T468" s="188"/>
      <c r="U468" s="132">
        <f t="shared" si="190"/>
        <v>0</v>
      </c>
      <c r="V468" s="54">
        <v>0</v>
      </c>
      <c r="W468" s="55">
        <v>0</v>
      </c>
      <c r="X468" s="132">
        <f t="shared" si="191"/>
        <v>0</v>
      </c>
      <c r="Y468" s="129">
        <f t="shared" si="172"/>
        <v>132</v>
      </c>
      <c r="Z468" s="130">
        <f t="shared" si="173"/>
        <v>146</v>
      </c>
      <c r="AA468" s="131">
        <f t="shared" si="174"/>
        <v>278</v>
      </c>
      <c r="AB468" s="274">
        <f t="shared" si="194"/>
        <v>-1</v>
      </c>
      <c r="AC468" s="409">
        <v>132</v>
      </c>
      <c r="AD468" s="409">
        <v>146</v>
      </c>
      <c r="AE468" s="410">
        <v>278</v>
      </c>
      <c r="AF468" s="371">
        <f t="shared" si="192"/>
        <v>0</v>
      </c>
      <c r="AG468" s="372">
        <f t="shared" si="184"/>
        <v>0</v>
      </c>
      <c r="AH468" s="372">
        <f t="shared" si="185"/>
        <v>0</v>
      </c>
      <c r="BD468" s="423">
        <f t="shared" si="175"/>
        <v>-1</v>
      </c>
      <c r="BE468" s="423">
        <f t="shared" si="176"/>
        <v>0</v>
      </c>
      <c r="BF468" s="423">
        <f t="shared" si="177"/>
        <v>-1</v>
      </c>
      <c r="BH468" s="97"/>
      <c r="BI468" s="97"/>
    </row>
    <row r="469" spans="2:61" ht="15" customHeight="1">
      <c r="B469" s="1201"/>
      <c r="C469" s="128">
        <v>7</v>
      </c>
      <c r="D469" s="129">
        <v>21</v>
      </c>
      <c r="E469" s="130">
        <v>29</v>
      </c>
      <c r="F469" s="131">
        <v>50</v>
      </c>
      <c r="G469" s="129"/>
      <c r="H469" s="130"/>
      <c r="I469" s="132">
        <f t="shared" si="186"/>
        <v>0</v>
      </c>
      <c r="J469" s="129">
        <v>0</v>
      </c>
      <c r="K469" s="130">
        <v>0</v>
      </c>
      <c r="L469" s="132">
        <f t="shared" si="187"/>
        <v>0</v>
      </c>
      <c r="M469" s="129"/>
      <c r="N469" s="130"/>
      <c r="O469" s="132">
        <f t="shared" si="188"/>
        <v>0</v>
      </c>
      <c r="P469" s="187">
        <v>0</v>
      </c>
      <c r="Q469" s="188">
        <v>0</v>
      </c>
      <c r="R469" s="132">
        <f t="shared" si="189"/>
        <v>0</v>
      </c>
      <c r="S469" s="187"/>
      <c r="T469" s="188"/>
      <c r="U469" s="132">
        <f t="shared" si="190"/>
        <v>0</v>
      </c>
      <c r="V469" s="54">
        <v>0</v>
      </c>
      <c r="W469" s="55">
        <v>0</v>
      </c>
      <c r="X469" s="132">
        <f t="shared" si="191"/>
        <v>0</v>
      </c>
      <c r="Y469" s="129">
        <f aca="true" t="shared" si="195" ref="Y469:Y532">D469+G469+J469+M469-P469+S469+V469</f>
        <v>21</v>
      </c>
      <c r="Z469" s="130">
        <f aca="true" t="shared" si="196" ref="Z469:Z532">E469+H469+K469+N469-Q469+T469+W469</f>
        <v>29</v>
      </c>
      <c r="AA469" s="131">
        <f aca="true" t="shared" si="197" ref="AA469:AA532">Y469+Z469</f>
        <v>50</v>
      </c>
      <c r="AB469" s="274">
        <f t="shared" si="194"/>
        <v>0</v>
      </c>
      <c r="AC469" s="409">
        <v>21</v>
      </c>
      <c r="AD469" s="409">
        <v>29</v>
      </c>
      <c r="AE469" s="410">
        <v>50</v>
      </c>
      <c r="AF469" s="371">
        <f t="shared" si="192"/>
        <v>0</v>
      </c>
      <c r="AG469" s="372">
        <f t="shared" si="184"/>
        <v>0</v>
      </c>
      <c r="AH469" s="372">
        <f t="shared" si="185"/>
        <v>0</v>
      </c>
      <c r="AT469" s="97"/>
      <c r="AU469" s="97"/>
      <c r="AV469" s="97"/>
      <c r="AW469" s="97"/>
      <c r="AX469" s="97"/>
      <c r="AY469" s="97"/>
      <c r="AZ469" s="97"/>
      <c r="BA469" s="101"/>
      <c r="BD469" s="423">
        <f t="shared" si="175"/>
        <v>0</v>
      </c>
      <c r="BE469" s="423">
        <f t="shared" si="176"/>
        <v>0</v>
      </c>
      <c r="BF469" s="423">
        <f t="shared" si="177"/>
        <v>0</v>
      </c>
      <c r="BH469" s="97"/>
      <c r="BI469" s="97"/>
    </row>
    <row r="470" spans="2:61" ht="15" customHeight="1">
      <c r="B470" s="1201"/>
      <c r="C470" s="128">
        <v>8</v>
      </c>
      <c r="D470" s="162">
        <v>170</v>
      </c>
      <c r="E470" s="163">
        <v>184</v>
      </c>
      <c r="F470" s="164">
        <v>354</v>
      </c>
      <c r="G470" s="162"/>
      <c r="H470" s="163"/>
      <c r="I470" s="165">
        <f t="shared" si="186"/>
        <v>0</v>
      </c>
      <c r="J470" s="162">
        <v>0</v>
      </c>
      <c r="K470" s="163">
        <v>0</v>
      </c>
      <c r="L470" s="165">
        <f t="shared" si="187"/>
        <v>0</v>
      </c>
      <c r="M470" s="162"/>
      <c r="N470" s="163"/>
      <c r="O470" s="165">
        <f t="shared" si="188"/>
        <v>0</v>
      </c>
      <c r="P470" s="191">
        <v>1</v>
      </c>
      <c r="Q470" s="192">
        <v>3</v>
      </c>
      <c r="R470" s="165">
        <f t="shared" si="189"/>
        <v>4</v>
      </c>
      <c r="S470" s="191"/>
      <c r="T470" s="192"/>
      <c r="U470" s="165">
        <f t="shared" si="190"/>
        <v>0</v>
      </c>
      <c r="V470" s="58">
        <v>0</v>
      </c>
      <c r="W470" s="59">
        <v>0</v>
      </c>
      <c r="X470" s="165">
        <f t="shared" si="191"/>
        <v>0</v>
      </c>
      <c r="Y470" s="162">
        <f t="shared" si="195"/>
        <v>169</v>
      </c>
      <c r="Z470" s="163">
        <f t="shared" si="196"/>
        <v>181</v>
      </c>
      <c r="AA470" s="164">
        <f t="shared" si="197"/>
        <v>350</v>
      </c>
      <c r="AB470" s="276">
        <f t="shared" si="194"/>
        <v>-4</v>
      </c>
      <c r="AC470" s="413">
        <v>169</v>
      </c>
      <c r="AD470" s="413">
        <v>181</v>
      </c>
      <c r="AE470" s="414">
        <v>350</v>
      </c>
      <c r="AF470" s="375">
        <f t="shared" si="192"/>
        <v>0</v>
      </c>
      <c r="AG470" s="376">
        <f t="shared" si="184"/>
        <v>0</v>
      </c>
      <c r="AH470" s="376">
        <f t="shared" si="185"/>
        <v>0</v>
      </c>
      <c r="BD470" s="423">
        <f t="shared" si="175"/>
        <v>-1</v>
      </c>
      <c r="BE470" s="423">
        <f t="shared" si="176"/>
        <v>-3</v>
      </c>
      <c r="BF470" s="423">
        <f t="shared" si="177"/>
        <v>-4</v>
      </c>
      <c r="BH470" s="97"/>
      <c r="BI470" s="97"/>
    </row>
    <row r="471" spans="2:61" ht="15" customHeight="1">
      <c r="B471" s="1201"/>
      <c r="C471" s="128">
        <v>9</v>
      </c>
      <c r="D471" s="129">
        <v>441</v>
      </c>
      <c r="E471" s="130">
        <v>468</v>
      </c>
      <c r="F471" s="131">
        <v>909</v>
      </c>
      <c r="G471" s="129"/>
      <c r="H471" s="130"/>
      <c r="I471" s="132">
        <f t="shared" si="186"/>
        <v>0</v>
      </c>
      <c r="J471" s="129">
        <v>5</v>
      </c>
      <c r="K471" s="130">
        <v>7</v>
      </c>
      <c r="L471" s="132">
        <f t="shared" si="187"/>
        <v>12</v>
      </c>
      <c r="M471" s="129"/>
      <c r="N471" s="130"/>
      <c r="O471" s="132">
        <f t="shared" si="188"/>
        <v>0</v>
      </c>
      <c r="P471" s="187">
        <v>6</v>
      </c>
      <c r="Q471" s="188">
        <v>6</v>
      </c>
      <c r="R471" s="132">
        <f t="shared" si="189"/>
        <v>12</v>
      </c>
      <c r="S471" s="187"/>
      <c r="T471" s="188">
        <v>1</v>
      </c>
      <c r="U471" s="132">
        <f t="shared" si="190"/>
        <v>1</v>
      </c>
      <c r="V471" s="54">
        <v>-1</v>
      </c>
      <c r="W471" s="55">
        <v>-1</v>
      </c>
      <c r="X471" s="132">
        <f t="shared" si="191"/>
        <v>-2</v>
      </c>
      <c r="Y471" s="129">
        <f t="shared" si="195"/>
        <v>439</v>
      </c>
      <c r="Z471" s="130">
        <f t="shared" si="196"/>
        <v>469</v>
      </c>
      <c r="AA471" s="131">
        <f t="shared" si="197"/>
        <v>908</v>
      </c>
      <c r="AB471" s="274">
        <f t="shared" si="194"/>
        <v>-1</v>
      </c>
      <c r="AC471" s="409">
        <v>439</v>
      </c>
      <c r="AD471" s="409">
        <v>469</v>
      </c>
      <c r="AE471" s="410">
        <v>908</v>
      </c>
      <c r="AF471" s="371">
        <f t="shared" si="192"/>
        <v>0</v>
      </c>
      <c r="AG471" s="372">
        <f t="shared" si="184"/>
        <v>0</v>
      </c>
      <c r="AH471" s="372">
        <f t="shared" si="185"/>
        <v>0</v>
      </c>
      <c r="AQ471" s="243"/>
      <c r="AR471" s="97"/>
      <c r="AS471" s="97"/>
      <c r="BD471" s="423">
        <f t="shared" si="175"/>
        <v>-2</v>
      </c>
      <c r="BE471" s="423">
        <f t="shared" si="176"/>
        <v>1</v>
      </c>
      <c r="BF471" s="423">
        <f t="shared" si="177"/>
        <v>-1</v>
      </c>
      <c r="BH471" s="97"/>
      <c r="BI471" s="97"/>
    </row>
    <row r="472" spans="2:61" ht="15" customHeight="1">
      <c r="B472" s="1201"/>
      <c r="C472" s="128">
        <v>10</v>
      </c>
      <c r="D472" s="129">
        <v>418</v>
      </c>
      <c r="E472" s="130">
        <v>432</v>
      </c>
      <c r="F472" s="131">
        <v>850</v>
      </c>
      <c r="G472" s="129"/>
      <c r="H472" s="130"/>
      <c r="I472" s="132">
        <f t="shared" si="186"/>
        <v>0</v>
      </c>
      <c r="J472" s="129">
        <v>4</v>
      </c>
      <c r="K472" s="130">
        <v>6</v>
      </c>
      <c r="L472" s="132">
        <f t="shared" si="187"/>
        <v>10</v>
      </c>
      <c r="M472" s="129"/>
      <c r="N472" s="130"/>
      <c r="O472" s="132">
        <f t="shared" si="188"/>
        <v>0</v>
      </c>
      <c r="P472" s="187">
        <v>4</v>
      </c>
      <c r="Q472" s="188">
        <v>5</v>
      </c>
      <c r="R472" s="132">
        <f t="shared" si="189"/>
        <v>9</v>
      </c>
      <c r="S472" s="187"/>
      <c r="T472" s="188"/>
      <c r="U472" s="132">
        <f t="shared" si="190"/>
        <v>0</v>
      </c>
      <c r="V472" s="54">
        <v>-2</v>
      </c>
      <c r="W472" s="55">
        <v>-1</v>
      </c>
      <c r="X472" s="132">
        <f t="shared" si="191"/>
        <v>-3</v>
      </c>
      <c r="Y472" s="129">
        <f t="shared" si="195"/>
        <v>416</v>
      </c>
      <c r="Z472" s="130">
        <f t="shared" si="196"/>
        <v>432</v>
      </c>
      <c r="AA472" s="131">
        <f t="shared" si="197"/>
        <v>848</v>
      </c>
      <c r="AB472" s="274">
        <f t="shared" si="194"/>
        <v>-2</v>
      </c>
      <c r="AC472" s="409">
        <v>416</v>
      </c>
      <c r="AD472" s="409">
        <v>432</v>
      </c>
      <c r="AE472" s="410">
        <v>848</v>
      </c>
      <c r="AF472" s="371">
        <f t="shared" si="192"/>
        <v>0</v>
      </c>
      <c r="AG472" s="372">
        <f t="shared" si="184"/>
        <v>0</v>
      </c>
      <c r="AH472" s="372">
        <f t="shared" si="185"/>
        <v>0</v>
      </c>
      <c r="BD472" s="423">
        <f t="shared" si="175"/>
        <v>-2</v>
      </c>
      <c r="BE472" s="423">
        <f t="shared" si="176"/>
        <v>0</v>
      </c>
      <c r="BF472" s="423">
        <f t="shared" si="177"/>
        <v>-2</v>
      </c>
      <c r="BH472" s="97"/>
      <c r="BI472" s="97"/>
    </row>
    <row r="473" spans="2:61" ht="15" customHeight="1">
      <c r="B473" s="1201"/>
      <c r="C473" s="128">
        <v>11</v>
      </c>
      <c r="D473" s="129">
        <v>68</v>
      </c>
      <c r="E473" s="130">
        <v>87</v>
      </c>
      <c r="F473" s="131">
        <v>155</v>
      </c>
      <c r="G473" s="129"/>
      <c r="H473" s="130"/>
      <c r="I473" s="132">
        <f t="shared" si="186"/>
        <v>0</v>
      </c>
      <c r="J473" s="129">
        <v>0</v>
      </c>
      <c r="K473" s="130">
        <v>0</v>
      </c>
      <c r="L473" s="132">
        <f t="shared" si="187"/>
        <v>0</v>
      </c>
      <c r="M473" s="129"/>
      <c r="N473" s="130"/>
      <c r="O473" s="132">
        <f t="shared" si="188"/>
        <v>0</v>
      </c>
      <c r="P473" s="187">
        <v>2</v>
      </c>
      <c r="Q473" s="188">
        <v>0</v>
      </c>
      <c r="R473" s="132">
        <f t="shared" si="189"/>
        <v>2</v>
      </c>
      <c r="S473" s="187"/>
      <c r="T473" s="188"/>
      <c r="U473" s="132">
        <f t="shared" si="190"/>
        <v>0</v>
      </c>
      <c r="V473" s="54">
        <v>1</v>
      </c>
      <c r="W473" s="55">
        <v>1</v>
      </c>
      <c r="X473" s="132">
        <f t="shared" si="191"/>
        <v>2</v>
      </c>
      <c r="Y473" s="129">
        <f t="shared" si="195"/>
        <v>67</v>
      </c>
      <c r="Z473" s="130">
        <f t="shared" si="196"/>
        <v>88</v>
      </c>
      <c r="AA473" s="131">
        <f t="shared" si="197"/>
        <v>155</v>
      </c>
      <c r="AB473" s="274">
        <f t="shared" si="194"/>
        <v>0</v>
      </c>
      <c r="AC473" s="409">
        <v>67</v>
      </c>
      <c r="AD473" s="409">
        <v>88</v>
      </c>
      <c r="AE473" s="410">
        <v>155</v>
      </c>
      <c r="AF473" s="371">
        <f t="shared" si="192"/>
        <v>0</v>
      </c>
      <c r="AG473" s="372">
        <f t="shared" si="184"/>
        <v>0</v>
      </c>
      <c r="AH473" s="372">
        <f t="shared" si="185"/>
        <v>0</v>
      </c>
      <c r="BD473" s="423">
        <f t="shared" si="175"/>
        <v>-1</v>
      </c>
      <c r="BE473" s="423">
        <f t="shared" si="176"/>
        <v>1</v>
      </c>
      <c r="BF473" s="423">
        <f t="shared" si="177"/>
        <v>0</v>
      </c>
      <c r="BH473" s="97"/>
      <c r="BI473" s="97"/>
    </row>
    <row r="474" spans="2:61" ht="15" customHeight="1">
      <c r="B474" s="1201"/>
      <c r="C474" s="128">
        <v>12</v>
      </c>
      <c r="D474" s="129">
        <v>441</v>
      </c>
      <c r="E474" s="130">
        <v>498</v>
      </c>
      <c r="F474" s="131">
        <v>939</v>
      </c>
      <c r="G474" s="129"/>
      <c r="H474" s="130"/>
      <c r="I474" s="132">
        <f t="shared" si="186"/>
        <v>0</v>
      </c>
      <c r="J474" s="129">
        <v>5</v>
      </c>
      <c r="K474" s="130">
        <v>3</v>
      </c>
      <c r="L474" s="132">
        <f t="shared" si="187"/>
        <v>8</v>
      </c>
      <c r="M474" s="129"/>
      <c r="N474" s="130"/>
      <c r="O474" s="132">
        <f t="shared" si="188"/>
        <v>0</v>
      </c>
      <c r="P474" s="187">
        <v>9</v>
      </c>
      <c r="Q474" s="188">
        <v>10</v>
      </c>
      <c r="R474" s="132">
        <f t="shared" si="189"/>
        <v>19</v>
      </c>
      <c r="S474" s="187"/>
      <c r="T474" s="188"/>
      <c r="U474" s="132">
        <f t="shared" si="190"/>
        <v>0</v>
      </c>
      <c r="V474" s="54">
        <v>2</v>
      </c>
      <c r="W474" s="55">
        <v>1</v>
      </c>
      <c r="X474" s="132">
        <f t="shared" si="191"/>
        <v>3</v>
      </c>
      <c r="Y474" s="129">
        <f t="shared" si="195"/>
        <v>439</v>
      </c>
      <c r="Z474" s="130">
        <f t="shared" si="196"/>
        <v>492</v>
      </c>
      <c r="AA474" s="131">
        <f t="shared" si="197"/>
        <v>931</v>
      </c>
      <c r="AB474" s="274">
        <f t="shared" si="194"/>
        <v>-8</v>
      </c>
      <c r="AC474" s="409">
        <v>439</v>
      </c>
      <c r="AD474" s="409">
        <v>492</v>
      </c>
      <c r="AE474" s="410">
        <v>931</v>
      </c>
      <c r="AF474" s="371">
        <f t="shared" si="192"/>
        <v>0</v>
      </c>
      <c r="AG474" s="372">
        <f t="shared" si="184"/>
        <v>0</v>
      </c>
      <c r="AH474" s="372">
        <f t="shared" si="185"/>
        <v>0</v>
      </c>
      <c r="BD474" s="423">
        <f t="shared" si="175"/>
        <v>-2</v>
      </c>
      <c r="BE474" s="423">
        <f t="shared" si="176"/>
        <v>-6</v>
      </c>
      <c r="BF474" s="423">
        <f t="shared" si="177"/>
        <v>-8</v>
      </c>
      <c r="BH474" s="97"/>
      <c r="BI474" s="97"/>
    </row>
    <row r="475" spans="2:61" ht="15" customHeight="1">
      <c r="B475" s="1201"/>
      <c r="C475" s="128">
        <v>13</v>
      </c>
      <c r="D475" s="129">
        <v>88</v>
      </c>
      <c r="E475" s="130">
        <v>97</v>
      </c>
      <c r="F475" s="131">
        <v>185</v>
      </c>
      <c r="G475" s="129"/>
      <c r="H475" s="130"/>
      <c r="I475" s="132">
        <f t="shared" si="186"/>
        <v>0</v>
      </c>
      <c r="J475" s="129">
        <v>0</v>
      </c>
      <c r="K475" s="130">
        <v>0</v>
      </c>
      <c r="L475" s="132">
        <f t="shared" si="187"/>
        <v>0</v>
      </c>
      <c r="M475" s="129"/>
      <c r="N475" s="130"/>
      <c r="O475" s="132">
        <f t="shared" si="188"/>
        <v>0</v>
      </c>
      <c r="P475" s="187">
        <v>0</v>
      </c>
      <c r="Q475" s="188">
        <v>0</v>
      </c>
      <c r="R475" s="132">
        <f t="shared" si="189"/>
        <v>0</v>
      </c>
      <c r="S475" s="187"/>
      <c r="T475" s="188"/>
      <c r="U475" s="132">
        <f t="shared" si="190"/>
        <v>0</v>
      </c>
      <c r="V475" s="54">
        <v>0</v>
      </c>
      <c r="W475" s="55">
        <v>0</v>
      </c>
      <c r="X475" s="132">
        <f t="shared" si="191"/>
        <v>0</v>
      </c>
      <c r="Y475" s="129">
        <f t="shared" si="195"/>
        <v>88</v>
      </c>
      <c r="Z475" s="130">
        <f t="shared" si="196"/>
        <v>97</v>
      </c>
      <c r="AA475" s="131">
        <f t="shared" si="197"/>
        <v>185</v>
      </c>
      <c r="AB475" s="274">
        <f t="shared" si="194"/>
        <v>0</v>
      </c>
      <c r="AC475" s="409">
        <v>88</v>
      </c>
      <c r="AD475" s="409">
        <v>97</v>
      </c>
      <c r="AE475" s="410">
        <v>185</v>
      </c>
      <c r="AF475" s="371">
        <f t="shared" si="192"/>
        <v>0</v>
      </c>
      <c r="AG475" s="372">
        <f t="shared" si="184"/>
        <v>0</v>
      </c>
      <c r="AH475" s="372">
        <f t="shared" si="185"/>
        <v>0</v>
      </c>
      <c r="BD475" s="423">
        <f aca="true" t="shared" si="198" ref="BD475:BD538">Y475-D475</f>
        <v>0</v>
      </c>
      <c r="BE475" s="423">
        <f aca="true" t="shared" si="199" ref="BE475:BE538">Z475-E475</f>
        <v>0</v>
      </c>
      <c r="BF475" s="423">
        <f aca="true" t="shared" si="200" ref="BF475:BF538">AA475-F475</f>
        <v>0</v>
      </c>
      <c r="BH475" s="97"/>
      <c r="BI475" s="97"/>
    </row>
    <row r="476" spans="1:58" s="97" customFormat="1" ht="15" customHeight="1">
      <c r="A476" s="96"/>
      <c r="B476" s="1202"/>
      <c r="C476" s="198" t="s">
        <v>244</v>
      </c>
      <c r="D476" s="199">
        <v>4179</v>
      </c>
      <c r="E476" s="200">
        <v>4438</v>
      </c>
      <c r="F476" s="201">
        <v>8617</v>
      </c>
      <c r="G476" s="199">
        <f aca="true" t="shared" si="201" ref="G476:W476">SUM(G463:G475)</f>
        <v>0</v>
      </c>
      <c r="H476" s="200">
        <f t="shared" si="201"/>
        <v>0</v>
      </c>
      <c r="I476" s="201">
        <f t="shared" si="186"/>
        <v>0</v>
      </c>
      <c r="J476" s="199">
        <f t="shared" si="201"/>
        <v>49</v>
      </c>
      <c r="K476" s="200">
        <f t="shared" si="201"/>
        <v>43</v>
      </c>
      <c r="L476" s="201">
        <f t="shared" si="187"/>
        <v>92</v>
      </c>
      <c r="M476" s="199">
        <f>SUM(M463:M475)</f>
        <v>0</v>
      </c>
      <c r="N476" s="200">
        <f>SUM(N463:N475)</f>
        <v>0</v>
      </c>
      <c r="O476" s="201">
        <f t="shared" si="188"/>
        <v>0</v>
      </c>
      <c r="P476" s="199">
        <f t="shared" si="201"/>
        <v>77</v>
      </c>
      <c r="Q476" s="200">
        <f t="shared" si="201"/>
        <v>58</v>
      </c>
      <c r="R476" s="201">
        <f t="shared" si="189"/>
        <v>135</v>
      </c>
      <c r="S476" s="199">
        <f t="shared" si="201"/>
        <v>0</v>
      </c>
      <c r="T476" s="200">
        <f t="shared" si="201"/>
        <v>1</v>
      </c>
      <c r="U476" s="201">
        <f t="shared" si="190"/>
        <v>1</v>
      </c>
      <c r="V476" s="64">
        <f t="shared" si="201"/>
        <v>0</v>
      </c>
      <c r="W476" s="65">
        <f t="shared" si="201"/>
        <v>0</v>
      </c>
      <c r="X476" s="201">
        <f t="shared" si="191"/>
        <v>0</v>
      </c>
      <c r="Y476" s="199">
        <f t="shared" si="195"/>
        <v>4151</v>
      </c>
      <c r="Z476" s="200">
        <f t="shared" si="196"/>
        <v>4424</v>
      </c>
      <c r="AA476" s="201">
        <f t="shared" si="197"/>
        <v>8575</v>
      </c>
      <c r="AB476" s="279">
        <f>SUM(AB463:AB475)</f>
        <v>-42</v>
      </c>
      <c r="AC476" s="419">
        <v>4151</v>
      </c>
      <c r="AD476" s="419">
        <v>4424</v>
      </c>
      <c r="AE476" s="419">
        <v>8575</v>
      </c>
      <c r="AF476" s="381">
        <f t="shared" si="192"/>
        <v>0</v>
      </c>
      <c r="AG476" s="382">
        <f t="shared" si="184"/>
        <v>0</v>
      </c>
      <c r="AH476" s="382">
        <f t="shared" si="185"/>
        <v>0</v>
      </c>
      <c r="AJ476" s="184"/>
      <c r="AK476" s="185"/>
      <c r="AL476" s="185"/>
      <c r="AM476" s="185"/>
      <c r="AN476" s="185"/>
      <c r="AO476" s="185"/>
      <c r="AP476" s="185"/>
      <c r="AQ476" s="247"/>
      <c r="AR476" s="183"/>
      <c r="AS476" s="183"/>
      <c r="AT476" s="183"/>
      <c r="AU476" s="183"/>
      <c r="AV476" s="183"/>
      <c r="AW476" s="183"/>
      <c r="AX476" s="183"/>
      <c r="AY476" s="183"/>
      <c r="AZ476" s="183"/>
      <c r="BA476" s="186"/>
      <c r="BD476" s="428">
        <f t="shared" si="198"/>
        <v>-28</v>
      </c>
      <c r="BE476" s="428">
        <f t="shared" si="199"/>
        <v>-14</v>
      </c>
      <c r="BF476" s="423">
        <f t="shared" si="200"/>
        <v>-42</v>
      </c>
    </row>
    <row r="477" spans="2:61" ht="15" customHeight="1">
      <c r="B477" s="1252" t="s">
        <v>319</v>
      </c>
      <c r="C477" s="1325"/>
      <c r="D477" s="209">
        <v>16495</v>
      </c>
      <c r="E477" s="209">
        <v>17870</v>
      </c>
      <c r="F477" s="209">
        <v>34365</v>
      </c>
      <c r="G477" s="209">
        <f aca="true" t="shared" si="202" ref="G477:W477">SUM(G476,G462,G446,G431,G413,G402)</f>
        <v>0</v>
      </c>
      <c r="H477" s="210">
        <f t="shared" si="202"/>
        <v>0</v>
      </c>
      <c r="I477" s="211">
        <f t="shared" si="186"/>
        <v>0</v>
      </c>
      <c r="J477" s="209">
        <f t="shared" si="202"/>
        <v>207</v>
      </c>
      <c r="K477" s="210">
        <f t="shared" si="202"/>
        <v>200</v>
      </c>
      <c r="L477" s="211">
        <f t="shared" si="187"/>
        <v>407</v>
      </c>
      <c r="M477" s="209">
        <f>SUM(M476,M462,M446,M431,M413,M402)</f>
        <v>0</v>
      </c>
      <c r="N477" s="210">
        <f>SUM(N476,N462,N446,N431,N413,N402)</f>
        <v>0</v>
      </c>
      <c r="O477" s="211">
        <f t="shared" si="188"/>
        <v>0</v>
      </c>
      <c r="P477" s="209">
        <f t="shared" si="202"/>
        <v>281</v>
      </c>
      <c r="Q477" s="210">
        <f t="shared" si="202"/>
        <v>260</v>
      </c>
      <c r="R477" s="211">
        <f t="shared" si="189"/>
        <v>541</v>
      </c>
      <c r="S477" s="209">
        <f t="shared" si="202"/>
        <v>7</v>
      </c>
      <c r="T477" s="210">
        <f t="shared" si="202"/>
        <v>6</v>
      </c>
      <c r="U477" s="211">
        <f t="shared" si="190"/>
        <v>13</v>
      </c>
      <c r="V477" s="70">
        <f t="shared" si="202"/>
        <v>2</v>
      </c>
      <c r="W477" s="71">
        <f t="shared" si="202"/>
        <v>3</v>
      </c>
      <c r="X477" s="211">
        <f t="shared" si="191"/>
        <v>5</v>
      </c>
      <c r="Y477" s="209">
        <f t="shared" si="195"/>
        <v>16430</v>
      </c>
      <c r="Z477" s="210">
        <f t="shared" si="196"/>
        <v>17819</v>
      </c>
      <c r="AA477" s="211">
        <f t="shared" si="197"/>
        <v>34249</v>
      </c>
      <c r="AB477" s="282">
        <f>SUM(AB476,AB462,AB446,AB431,AB413,AB402)</f>
        <v>-116</v>
      </c>
      <c r="AC477" s="209">
        <f>SUM(AC476,AC462,AC446,AC431,AC413,AC402)</f>
        <v>16430</v>
      </c>
      <c r="AD477" s="209">
        <f>SUM(AD476,AD462,AD446,AD431,AD413,AD402)</f>
        <v>17819</v>
      </c>
      <c r="AE477" s="209">
        <f>SUM(AE476,AE462,AE446,AE431,AE413,AE402)</f>
        <v>34249</v>
      </c>
      <c r="AF477" s="387">
        <f t="shared" si="192"/>
        <v>0</v>
      </c>
      <c r="AG477" s="388">
        <f t="shared" si="184"/>
        <v>0</v>
      </c>
      <c r="AH477" s="388">
        <f t="shared" si="185"/>
        <v>0</v>
      </c>
      <c r="BD477" s="428">
        <f t="shared" si="198"/>
        <v>-65</v>
      </c>
      <c r="BE477" s="428">
        <f t="shared" si="199"/>
        <v>-51</v>
      </c>
      <c r="BF477" s="423">
        <f t="shared" si="200"/>
        <v>-116</v>
      </c>
      <c r="BH477" s="97"/>
      <c r="BI477" s="97"/>
    </row>
    <row r="478" spans="2:61" ht="15" customHeight="1">
      <c r="B478" s="1256" t="s">
        <v>507</v>
      </c>
      <c r="C478" s="615" t="s">
        <v>510</v>
      </c>
      <c r="D478" s="118">
        <v>1985</v>
      </c>
      <c r="E478" s="119">
        <v>1977</v>
      </c>
      <c r="F478" s="120">
        <v>3962</v>
      </c>
      <c r="G478" s="118"/>
      <c r="H478" s="119"/>
      <c r="I478" s="121">
        <f t="shared" si="186"/>
        <v>0</v>
      </c>
      <c r="J478" s="118">
        <v>39</v>
      </c>
      <c r="K478" s="119">
        <v>35</v>
      </c>
      <c r="L478" s="121">
        <f t="shared" si="187"/>
        <v>74</v>
      </c>
      <c r="M478" s="118"/>
      <c r="N478" s="119"/>
      <c r="O478" s="121">
        <f t="shared" si="188"/>
        <v>0</v>
      </c>
      <c r="P478" s="181">
        <v>39</v>
      </c>
      <c r="Q478" s="182">
        <v>30</v>
      </c>
      <c r="R478" s="121">
        <f t="shared" si="189"/>
        <v>69</v>
      </c>
      <c r="S478" s="181">
        <v>0</v>
      </c>
      <c r="T478" s="182">
        <v>1</v>
      </c>
      <c r="U478" s="121">
        <f t="shared" si="190"/>
        <v>1</v>
      </c>
      <c r="V478" s="52">
        <v>-2</v>
      </c>
      <c r="W478" s="53">
        <v>3</v>
      </c>
      <c r="X478" s="121">
        <f t="shared" si="191"/>
        <v>1</v>
      </c>
      <c r="Y478" s="118">
        <f t="shared" si="195"/>
        <v>1983</v>
      </c>
      <c r="Z478" s="119">
        <f t="shared" si="196"/>
        <v>1986</v>
      </c>
      <c r="AA478" s="120">
        <f t="shared" si="197"/>
        <v>3969</v>
      </c>
      <c r="AB478" s="273">
        <f aca="true" t="shared" si="203" ref="AB478:AB485">AA478-F478</f>
        <v>7</v>
      </c>
      <c r="AC478" s="407">
        <v>1983</v>
      </c>
      <c r="AD478" s="407">
        <v>1986</v>
      </c>
      <c r="AE478" s="408">
        <v>3969</v>
      </c>
      <c r="AF478" s="369">
        <f t="shared" si="192"/>
        <v>0</v>
      </c>
      <c r="AG478" s="370">
        <f t="shared" si="184"/>
        <v>0</v>
      </c>
      <c r="AH478" s="370">
        <f t="shared" si="185"/>
        <v>0</v>
      </c>
      <c r="AQ478" s="243"/>
      <c r="AR478" s="97"/>
      <c r="AS478" s="97"/>
      <c r="BD478" s="423">
        <f t="shared" si="198"/>
        <v>-2</v>
      </c>
      <c r="BE478" s="423">
        <f t="shared" si="199"/>
        <v>9</v>
      </c>
      <c r="BF478" s="423">
        <f t="shared" si="200"/>
        <v>7</v>
      </c>
      <c r="BH478" s="97"/>
      <c r="BI478" s="97"/>
    </row>
    <row r="479" spans="2:61" ht="15" customHeight="1">
      <c r="B479" s="1256"/>
      <c r="C479" s="615" t="s">
        <v>511</v>
      </c>
      <c r="D479" s="129">
        <v>1692</v>
      </c>
      <c r="E479" s="130">
        <v>1724</v>
      </c>
      <c r="F479" s="131">
        <v>3416</v>
      </c>
      <c r="G479" s="129"/>
      <c r="H479" s="130"/>
      <c r="I479" s="132">
        <f t="shared" si="186"/>
        <v>0</v>
      </c>
      <c r="J479" s="129">
        <v>27</v>
      </c>
      <c r="K479" s="130">
        <v>29</v>
      </c>
      <c r="L479" s="132">
        <f t="shared" si="187"/>
        <v>56</v>
      </c>
      <c r="M479" s="129"/>
      <c r="N479" s="130"/>
      <c r="O479" s="132">
        <f t="shared" si="188"/>
        <v>0</v>
      </c>
      <c r="P479" s="187">
        <v>27</v>
      </c>
      <c r="Q479" s="188">
        <v>30</v>
      </c>
      <c r="R479" s="132">
        <f t="shared" si="189"/>
        <v>57</v>
      </c>
      <c r="S479" s="187">
        <v>1</v>
      </c>
      <c r="T479" s="188">
        <v>0</v>
      </c>
      <c r="U479" s="132">
        <f t="shared" si="190"/>
        <v>1</v>
      </c>
      <c r="V479" s="54">
        <v>3</v>
      </c>
      <c r="W479" s="55">
        <v>4</v>
      </c>
      <c r="X479" s="132">
        <f t="shared" si="191"/>
        <v>7</v>
      </c>
      <c r="Y479" s="129">
        <f t="shared" si="195"/>
        <v>1696</v>
      </c>
      <c r="Z479" s="130">
        <f t="shared" si="196"/>
        <v>1727</v>
      </c>
      <c r="AA479" s="131">
        <f t="shared" si="197"/>
        <v>3423</v>
      </c>
      <c r="AB479" s="274">
        <f t="shared" si="203"/>
        <v>7</v>
      </c>
      <c r="AC479" s="409">
        <v>1696</v>
      </c>
      <c r="AD479" s="409">
        <v>1727</v>
      </c>
      <c r="AE479" s="410">
        <v>3423</v>
      </c>
      <c r="AF479" s="371">
        <f t="shared" si="192"/>
        <v>0</v>
      </c>
      <c r="AG479" s="372">
        <f t="shared" si="184"/>
        <v>0</v>
      </c>
      <c r="AH479" s="372">
        <f t="shared" si="185"/>
        <v>0</v>
      </c>
      <c r="BD479" s="423">
        <f t="shared" si="198"/>
        <v>4</v>
      </c>
      <c r="BE479" s="423">
        <f t="shared" si="199"/>
        <v>3</v>
      </c>
      <c r="BF479" s="423">
        <f t="shared" si="200"/>
        <v>7</v>
      </c>
      <c r="BH479" s="97"/>
      <c r="BI479" s="97"/>
    </row>
    <row r="480" spans="2:61" ht="15" customHeight="1">
      <c r="B480" s="1256"/>
      <c r="C480" s="615" t="s">
        <v>512</v>
      </c>
      <c r="D480" s="129">
        <v>1895</v>
      </c>
      <c r="E480" s="130">
        <v>1931</v>
      </c>
      <c r="F480" s="131">
        <v>3826</v>
      </c>
      <c r="G480" s="129"/>
      <c r="H480" s="130"/>
      <c r="I480" s="132">
        <f t="shared" si="186"/>
        <v>0</v>
      </c>
      <c r="J480" s="129">
        <v>62</v>
      </c>
      <c r="K480" s="130">
        <v>47</v>
      </c>
      <c r="L480" s="132">
        <f t="shared" si="187"/>
        <v>109</v>
      </c>
      <c r="M480" s="129"/>
      <c r="N480" s="130"/>
      <c r="O480" s="132">
        <f t="shared" si="188"/>
        <v>0</v>
      </c>
      <c r="P480" s="187">
        <v>46</v>
      </c>
      <c r="Q480" s="188">
        <v>40</v>
      </c>
      <c r="R480" s="132">
        <f t="shared" si="189"/>
        <v>86</v>
      </c>
      <c r="S480" s="187">
        <v>0</v>
      </c>
      <c r="T480" s="188">
        <v>0</v>
      </c>
      <c r="U480" s="132">
        <f t="shared" si="190"/>
        <v>0</v>
      </c>
      <c r="V480" s="54">
        <v>3</v>
      </c>
      <c r="W480" s="55">
        <v>0</v>
      </c>
      <c r="X480" s="132">
        <f t="shared" si="191"/>
        <v>3</v>
      </c>
      <c r="Y480" s="129">
        <f t="shared" si="195"/>
        <v>1914</v>
      </c>
      <c r="Z480" s="130">
        <f t="shared" si="196"/>
        <v>1938</v>
      </c>
      <c r="AA480" s="131">
        <f t="shared" si="197"/>
        <v>3852</v>
      </c>
      <c r="AB480" s="274">
        <f t="shared" si="203"/>
        <v>26</v>
      </c>
      <c r="AC480" s="409">
        <v>1914</v>
      </c>
      <c r="AD480" s="409">
        <v>1938</v>
      </c>
      <c r="AE480" s="410">
        <v>3852</v>
      </c>
      <c r="AF480" s="371">
        <f t="shared" si="192"/>
        <v>0</v>
      </c>
      <c r="AG480" s="372">
        <f t="shared" si="184"/>
        <v>0</v>
      </c>
      <c r="AH480" s="372">
        <f t="shared" si="185"/>
        <v>0</v>
      </c>
      <c r="AT480" s="97"/>
      <c r="AU480" s="97"/>
      <c r="AV480" s="97"/>
      <c r="AW480" s="97"/>
      <c r="AX480" s="97"/>
      <c r="AY480" s="97"/>
      <c r="AZ480" s="97"/>
      <c r="BA480" s="101"/>
      <c r="BD480" s="423">
        <f t="shared" si="198"/>
        <v>19</v>
      </c>
      <c r="BE480" s="423">
        <f t="shared" si="199"/>
        <v>7</v>
      </c>
      <c r="BF480" s="423">
        <f t="shared" si="200"/>
        <v>26</v>
      </c>
      <c r="BH480" s="97"/>
      <c r="BI480" s="97"/>
    </row>
    <row r="481" spans="2:61" ht="15" customHeight="1">
      <c r="B481" s="1256"/>
      <c r="C481" s="615" t="s">
        <v>513</v>
      </c>
      <c r="D481" s="129">
        <v>2311</v>
      </c>
      <c r="E481" s="130">
        <v>2281</v>
      </c>
      <c r="F481" s="131">
        <v>4592</v>
      </c>
      <c r="G481" s="129"/>
      <c r="H481" s="130"/>
      <c r="I481" s="132">
        <f t="shared" si="186"/>
        <v>0</v>
      </c>
      <c r="J481" s="129">
        <v>51</v>
      </c>
      <c r="K481" s="130">
        <v>38</v>
      </c>
      <c r="L481" s="132">
        <f t="shared" si="187"/>
        <v>89</v>
      </c>
      <c r="M481" s="129"/>
      <c r="N481" s="130"/>
      <c r="O481" s="132">
        <f t="shared" si="188"/>
        <v>0</v>
      </c>
      <c r="P481" s="187">
        <v>30</v>
      </c>
      <c r="Q481" s="188">
        <v>30</v>
      </c>
      <c r="R481" s="132">
        <f t="shared" si="189"/>
        <v>60</v>
      </c>
      <c r="S481" s="187">
        <v>3</v>
      </c>
      <c r="T481" s="188">
        <v>1</v>
      </c>
      <c r="U481" s="132">
        <f t="shared" si="190"/>
        <v>4</v>
      </c>
      <c r="V481" s="54">
        <v>0</v>
      </c>
      <c r="W481" s="55">
        <v>0</v>
      </c>
      <c r="X481" s="132">
        <f t="shared" si="191"/>
        <v>0</v>
      </c>
      <c r="Y481" s="129">
        <f t="shared" si="195"/>
        <v>2335</v>
      </c>
      <c r="Z481" s="130">
        <f t="shared" si="196"/>
        <v>2290</v>
      </c>
      <c r="AA481" s="131">
        <f t="shared" si="197"/>
        <v>4625</v>
      </c>
      <c r="AB481" s="274">
        <f t="shared" si="203"/>
        <v>33</v>
      </c>
      <c r="AC481" s="409">
        <v>2335</v>
      </c>
      <c r="AD481" s="409">
        <v>2290</v>
      </c>
      <c r="AE481" s="410">
        <v>4625</v>
      </c>
      <c r="AF481" s="371">
        <f t="shared" si="192"/>
        <v>0</v>
      </c>
      <c r="AG481" s="372">
        <f t="shared" si="184"/>
        <v>0</v>
      </c>
      <c r="AH481" s="372">
        <f t="shared" si="185"/>
        <v>0</v>
      </c>
      <c r="BD481" s="423">
        <f t="shared" si="198"/>
        <v>24</v>
      </c>
      <c r="BE481" s="423">
        <f t="shared" si="199"/>
        <v>9</v>
      </c>
      <c r="BF481" s="423">
        <f t="shared" si="200"/>
        <v>33</v>
      </c>
      <c r="BH481" s="97"/>
      <c r="BI481" s="97"/>
    </row>
    <row r="482" spans="2:61" ht="15" customHeight="1">
      <c r="B482" s="1256"/>
      <c r="C482" s="615" t="s">
        <v>514</v>
      </c>
      <c r="D482" s="129">
        <v>2256</v>
      </c>
      <c r="E482" s="130">
        <v>2323</v>
      </c>
      <c r="F482" s="131">
        <v>4579</v>
      </c>
      <c r="G482" s="129"/>
      <c r="H482" s="130"/>
      <c r="I482" s="132">
        <f t="shared" si="186"/>
        <v>0</v>
      </c>
      <c r="J482" s="129">
        <v>45</v>
      </c>
      <c r="K482" s="130">
        <v>43</v>
      </c>
      <c r="L482" s="132">
        <f t="shared" si="187"/>
        <v>88</v>
      </c>
      <c r="M482" s="129"/>
      <c r="N482" s="130"/>
      <c r="O482" s="132">
        <f t="shared" si="188"/>
        <v>0</v>
      </c>
      <c r="P482" s="187">
        <v>49</v>
      </c>
      <c r="Q482" s="188">
        <v>32</v>
      </c>
      <c r="R482" s="132">
        <f t="shared" si="189"/>
        <v>81</v>
      </c>
      <c r="S482" s="187">
        <v>1</v>
      </c>
      <c r="T482" s="188">
        <v>0</v>
      </c>
      <c r="U482" s="132">
        <f t="shared" si="190"/>
        <v>1</v>
      </c>
      <c r="V482" s="54">
        <v>1</v>
      </c>
      <c r="W482" s="55">
        <v>0</v>
      </c>
      <c r="X482" s="132">
        <f t="shared" si="191"/>
        <v>1</v>
      </c>
      <c r="Y482" s="129">
        <f t="shared" si="195"/>
        <v>2254</v>
      </c>
      <c r="Z482" s="130">
        <f t="shared" si="196"/>
        <v>2334</v>
      </c>
      <c r="AA482" s="131">
        <f t="shared" si="197"/>
        <v>4588</v>
      </c>
      <c r="AB482" s="274">
        <f t="shared" si="203"/>
        <v>9</v>
      </c>
      <c r="AC482" s="409">
        <v>2254</v>
      </c>
      <c r="AD482" s="409">
        <v>2334</v>
      </c>
      <c r="AE482" s="410">
        <v>4588</v>
      </c>
      <c r="AF482" s="371">
        <f t="shared" si="192"/>
        <v>0</v>
      </c>
      <c r="AG482" s="372">
        <f t="shared" si="184"/>
        <v>0</v>
      </c>
      <c r="AH482" s="372">
        <f t="shared" si="185"/>
        <v>0</v>
      </c>
      <c r="AT482" s="97"/>
      <c r="AU482" s="97"/>
      <c r="AV482" s="97"/>
      <c r="AW482" s="97"/>
      <c r="AX482" s="97"/>
      <c r="AY482" s="97"/>
      <c r="AZ482" s="97"/>
      <c r="BA482" s="101"/>
      <c r="BD482" s="423">
        <f t="shared" si="198"/>
        <v>-2</v>
      </c>
      <c r="BE482" s="423">
        <f t="shared" si="199"/>
        <v>11</v>
      </c>
      <c r="BF482" s="423">
        <f t="shared" si="200"/>
        <v>9</v>
      </c>
      <c r="BH482" s="97"/>
      <c r="BI482" s="97"/>
    </row>
    <row r="483" spans="2:61" ht="15" customHeight="1">
      <c r="B483" s="1256"/>
      <c r="C483" s="615" t="s">
        <v>515</v>
      </c>
      <c r="D483" s="129">
        <v>2532</v>
      </c>
      <c r="E483" s="130">
        <v>2545</v>
      </c>
      <c r="F483" s="131">
        <v>5077</v>
      </c>
      <c r="G483" s="129"/>
      <c r="H483" s="130"/>
      <c r="I483" s="132">
        <f t="shared" si="186"/>
        <v>0</v>
      </c>
      <c r="J483" s="129">
        <v>56</v>
      </c>
      <c r="K483" s="130">
        <v>43</v>
      </c>
      <c r="L483" s="132">
        <f t="shared" si="187"/>
        <v>99</v>
      </c>
      <c r="M483" s="129"/>
      <c r="N483" s="130"/>
      <c r="O483" s="132">
        <f t="shared" si="188"/>
        <v>0</v>
      </c>
      <c r="P483" s="187">
        <v>53</v>
      </c>
      <c r="Q483" s="188">
        <v>49</v>
      </c>
      <c r="R483" s="132">
        <f t="shared" si="189"/>
        <v>102</v>
      </c>
      <c r="S483" s="187">
        <v>0</v>
      </c>
      <c r="T483" s="188">
        <v>1</v>
      </c>
      <c r="U483" s="132">
        <f t="shared" si="190"/>
        <v>1</v>
      </c>
      <c r="V483" s="54">
        <v>4</v>
      </c>
      <c r="W483" s="55">
        <v>0</v>
      </c>
      <c r="X483" s="132">
        <f t="shared" si="191"/>
        <v>4</v>
      </c>
      <c r="Y483" s="129">
        <f t="shared" si="195"/>
        <v>2539</v>
      </c>
      <c r="Z483" s="130">
        <f t="shared" si="196"/>
        <v>2540</v>
      </c>
      <c r="AA483" s="131">
        <f t="shared" si="197"/>
        <v>5079</v>
      </c>
      <c r="AB483" s="274">
        <f t="shared" si="203"/>
        <v>2</v>
      </c>
      <c r="AC483" s="409">
        <v>2539</v>
      </c>
      <c r="AD483" s="409">
        <v>2540</v>
      </c>
      <c r="AE483" s="410">
        <v>5079</v>
      </c>
      <c r="AF483" s="371">
        <f t="shared" si="192"/>
        <v>0</v>
      </c>
      <c r="AG483" s="372">
        <f t="shared" si="184"/>
        <v>0</v>
      </c>
      <c r="AH483" s="372">
        <f t="shared" si="185"/>
        <v>0</v>
      </c>
      <c r="BD483" s="423">
        <f t="shared" si="198"/>
        <v>7</v>
      </c>
      <c r="BE483" s="423">
        <f t="shared" si="199"/>
        <v>-5</v>
      </c>
      <c r="BF483" s="423">
        <f t="shared" si="200"/>
        <v>2</v>
      </c>
      <c r="BH483" s="97"/>
      <c r="BI483" s="97"/>
    </row>
    <row r="484" spans="2:61" ht="15" customHeight="1">
      <c r="B484" s="1256"/>
      <c r="C484" s="615" t="s">
        <v>516</v>
      </c>
      <c r="D484" s="129">
        <v>1506</v>
      </c>
      <c r="E484" s="130">
        <v>1452</v>
      </c>
      <c r="F484" s="131">
        <v>2958</v>
      </c>
      <c r="G484" s="129"/>
      <c r="H484" s="130"/>
      <c r="I484" s="132">
        <f t="shared" si="186"/>
        <v>0</v>
      </c>
      <c r="J484" s="129">
        <v>51</v>
      </c>
      <c r="K484" s="130">
        <v>26</v>
      </c>
      <c r="L484" s="132">
        <f t="shared" si="187"/>
        <v>77</v>
      </c>
      <c r="M484" s="129"/>
      <c r="N484" s="130"/>
      <c r="O484" s="132">
        <f t="shared" si="188"/>
        <v>0</v>
      </c>
      <c r="P484" s="187">
        <v>55</v>
      </c>
      <c r="Q484" s="188">
        <v>24</v>
      </c>
      <c r="R484" s="132">
        <f t="shared" si="189"/>
        <v>79</v>
      </c>
      <c r="S484" s="187">
        <v>1</v>
      </c>
      <c r="T484" s="188">
        <v>2</v>
      </c>
      <c r="U484" s="132">
        <f t="shared" si="190"/>
        <v>3</v>
      </c>
      <c r="V484" s="54">
        <v>-6</v>
      </c>
      <c r="W484" s="55">
        <v>-3</v>
      </c>
      <c r="X484" s="132">
        <f t="shared" si="191"/>
        <v>-9</v>
      </c>
      <c r="Y484" s="129">
        <f t="shared" si="195"/>
        <v>1497</v>
      </c>
      <c r="Z484" s="130">
        <f t="shared" si="196"/>
        <v>1453</v>
      </c>
      <c r="AA484" s="131">
        <f t="shared" si="197"/>
        <v>2950</v>
      </c>
      <c r="AB484" s="274">
        <f t="shared" si="203"/>
        <v>-8</v>
      </c>
      <c r="AC484" s="409">
        <v>1497</v>
      </c>
      <c r="AD484" s="409">
        <v>1453</v>
      </c>
      <c r="AE484" s="410">
        <v>2950</v>
      </c>
      <c r="AF484" s="371">
        <f t="shared" si="192"/>
        <v>0</v>
      </c>
      <c r="AG484" s="372">
        <f t="shared" si="184"/>
        <v>0</v>
      </c>
      <c r="AH484" s="372">
        <f t="shared" si="185"/>
        <v>0</v>
      </c>
      <c r="AQ484" s="243"/>
      <c r="AR484" s="97"/>
      <c r="AS484" s="97"/>
      <c r="BD484" s="423">
        <f t="shared" si="198"/>
        <v>-9</v>
      </c>
      <c r="BE484" s="423">
        <f t="shared" si="199"/>
        <v>1</v>
      </c>
      <c r="BF484" s="423">
        <f t="shared" si="200"/>
        <v>-8</v>
      </c>
      <c r="BH484" s="97"/>
      <c r="BI484" s="97"/>
    </row>
    <row r="485" spans="2:61" ht="15" customHeight="1">
      <c r="B485" s="1256"/>
      <c r="C485" s="615" t="s">
        <v>517</v>
      </c>
      <c r="D485" s="129">
        <v>1232</v>
      </c>
      <c r="E485" s="130">
        <v>1349</v>
      </c>
      <c r="F485" s="131">
        <v>2581</v>
      </c>
      <c r="G485" s="129"/>
      <c r="H485" s="130"/>
      <c r="I485" s="132">
        <f t="shared" si="186"/>
        <v>0</v>
      </c>
      <c r="J485" s="129">
        <v>31</v>
      </c>
      <c r="K485" s="130">
        <v>27</v>
      </c>
      <c r="L485" s="132">
        <f t="shared" si="187"/>
        <v>58</v>
      </c>
      <c r="M485" s="129"/>
      <c r="N485" s="130"/>
      <c r="O485" s="132">
        <f t="shared" si="188"/>
        <v>0</v>
      </c>
      <c r="P485" s="187">
        <v>14</v>
      </c>
      <c r="Q485" s="188">
        <v>27</v>
      </c>
      <c r="R485" s="132">
        <f t="shared" si="189"/>
        <v>41</v>
      </c>
      <c r="S485" s="187">
        <v>2</v>
      </c>
      <c r="T485" s="188">
        <v>2</v>
      </c>
      <c r="U485" s="132">
        <f t="shared" si="190"/>
        <v>4</v>
      </c>
      <c r="V485" s="54">
        <v>1</v>
      </c>
      <c r="W485" s="55">
        <v>2</v>
      </c>
      <c r="X485" s="132">
        <f t="shared" si="191"/>
        <v>3</v>
      </c>
      <c r="Y485" s="129">
        <f t="shared" si="195"/>
        <v>1252</v>
      </c>
      <c r="Z485" s="130">
        <f t="shared" si="196"/>
        <v>1353</v>
      </c>
      <c r="AA485" s="131">
        <f t="shared" si="197"/>
        <v>2605</v>
      </c>
      <c r="AB485" s="274">
        <f t="shared" si="203"/>
        <v>24</v>
      </c>
      <c r="AC485" s="409">
        <v>1252</v>
      </c>
      <c r="AD485" s="409">
        <v>1353</v>
      </c>
      <c r="AE485" s="410">
        <v>2605</v>
      </c>
      <c r="AF485" s="371">
        <f t="shared" si="192"/>
        <v>0</v>
      </c>
      <c r="AG485" s="372">
        <f t="shared" si="184"/>
        <v>0</v>
      </c>
      <c r="AH485" s="372">
        <f t="shared" si="185"/>
        <v>0</v>
      </c>
      <c r="BD485" s="423">
        <f t="shared" si="198"/>
        <v>20</v>
      </c>
      <c r="BE485" s="423">
        <f t="shared" si="199"/>
        <v>4</v>
      </c>
      <c r="BF485" s="423">
        <f t="shared" si="200"/>
        <v>24</v>
      </c>
      <c r="BH485" s="97"/>
      <c r="BI485" s="97"/>
    </row>
    <row r="486" spans="2:61" ht="15" customHeight="1">
      <c r="B486" s="1210"/>
      <c r="C486" s="618" t="s">
        <v>244</v>
      </c>
      <c r="D486" s="199">
        <v>15409</v>
      </c>
      <c r="E486" s="200">
        <v>15582</v>
      </c>
      <c r="F486" s="201">
        <v>30991</v>
      </c>
      <c r="G486" s="199">
        <f aca="true" t="shared" si="204" ref="G486:W486">SUM(G478:G485)</f>
        <v>0</v>
      </c>
      <c r="H486" s="200">
        <f t="shared" si="204"/>
        <v>0</v>
      </c>
      <c r="I486" s="201">
        <f t="shared" si="186"/>
        <v>0</v>
      </c>
      <c r="J486" s="199">
        <f t="shared" si="204"/>
        <v>362</v>
      </c>
      <c r="K486" s="200">
        <f t="shared" si="204"/>
        <v>288</v>
      </c>
      <c r="L486" s="201">
        <f t="shared" si="187"/>
        <v>650</v>
      </c>
      <c r="M486" s="199">
        <f>SUM(M478:M485)</f>
        <v>0</v>
      </c>
      <c r="N486" s="200">
        <f>SUM(N478:N485)</f>
        <v>0</v>
      </c>
      <c r="O486" s="201">
        <f t="shared" si="188"/>
        <v>0</v>
      </c>
      <c r="P486" s="199">
        <f t="shared" si="204"/>
        <v>313</v>
      </c>
      <c r="Q486" s="200">
        <f t="shared" si="204"/>
        <v>262</v>
      </c>
      <c r="R486" s="201">
        <f t="shared" si="189"/>
        <v>575</v>
      </c>
      <c r="S486" s="199">
        <f t="shared" si="204"/>
        <v>8</v>
      </c>
      <c r="T486" s="200">
        <f t="shared" si="204"/>
        <v>7</v>
      </c>
      <c r="U486" s="201">
        <f t="shared" si="190"/>
        <v>15</v>
      </c>
      <c r="V486" s="64">
        <f t="shared" si="204"/>
        <v>4</v>
      </c>
      <c r="W486" s="65">
        <f t="shared" si="204"/>
        <v>6</v>
      </c>
      <c r="X486" s="201">
        <f t="shared" si="191"/>
        <v>10</v>
      </c>
      <c r="Y486" s="199">
        <f t="shared" si="195"/>
        <v>15470</v>
      </c>
      <c r="Z486" s="200">
        <f t="shared" si="196"/>
        <v>15621</v>
      </c>
      <c r="AA486" s="201">
        <f t="shared" si="197"/>
        <v>31091</v>
      </c>
      <c r="AB486" s="279">
        <f>SUM(AB478:AB485)</f>
        <v>100</v>
      </c>
      <c r="AC486" s="419">
        <f>SUM(AC478:AC485)</f>
        <v>15470</v>
      </c>
      <c r="AD486" s="419">
        <f>SUM(AD478:AD485)</f>
        <v>15621</v>
      </c>
      <c r="AE486" s="419">
        <f>SUM(AE478:AE485)</f>
        <v>31091</v>
      </c>
      <c r="AF486" s="381">
        <f t="shared" si="192"/>
        <v>0</v>
      </c>
      <c r="AG486" s="382">
        <f t="shared" si="184"/>
        <v>0</v>
      </c>
      <c r="AH486" s="382">
        <f t="shared" si="185"/>
        <v>0</v>
      </c>
      <c r="BD486" s="423">
        <f t="shared" si="198"/>
        <v>61</v>
      </c>
      <c r="BE486" s="423">
        <f t="shared" si="199"/>
        <v>39</v>
      </c>
      <c r="BF486" s="423">
        <f t="shared" si="200"/>
        <v>100</v>
      </c>
      <c r="BH486" s="97"/>
      <c r="BI486" s="97"/>
    </row>
    <row r="487" spans="1:58" s="97" customFormat="1" ht="15" customHeight="1">
      <c r="A487" s="96"/>
      <c r="B487" s="1256" t="s">
        <v>508</v>
      </c>
      <c r="C487" s="615" t="s">
        <v>518</v>
      </c>
      <c r="D487" s="162">
        <v>1319</v>
      </c>
      <c r="E487" s="163">
        <v>1420</v>
      </c>
      <c r="F487" s="164">
        <v>2739</v>
      </c>
      <c r="G487" s="162"/>
      <c r="H487" s="163"/>
      <c r="I487" s="165">
        <f t="shared" si="186"/>
        <v>0</v>
      </c>
      <c r="J487" s="162">
        <v>34</v>
      </c>
      <c r="K487" s="163">
        <v>30</v>
      </c>
      <c r="L487" s="165">
        <f t="shared" si="187"/>
        <v>64</v>
      </c>
      <c r="M487" s="162"/>
      <c r="N487" s="163"/>
      <c r="O487" s="165">
        <f t="shared" si="188"/>
        <v>0</v>
      </c>
      <c r="P487" s="191">
        <v>24</v>
      </c>
      <c r="Q487" s="192">
        <v>22</v>
      </c>
      <c r="R487" s="165">
        <f t="shared" si="189"/>
        <v>46</v>
      </c>
      <c r="S487" s="191">
        <v>2</v>
      </c>
      <c r="T487" s="192">
        <v>2</v>
      </c>
      <c r="U487" s="165">
        <f t="shared" si="190"/>
        <v>4</v>
      </c>
      <c r="V487" s="58">
        <v>1</v>
      </c>
      <c r="W487" s="59">
        <v>-2</v>
      </c>
      <c r="X487" s="165">
        <f t="shared" si="191"/>
        <v>-1</v>
      </c>
      <c r="Y487" s="162">
        <f t="shared" si="195"/>
        <v>1332</v>
      </c>
      <c r="Z487" s="163">
        <f t="shared" si="196"/>
        <v>1428</v>
      </c>
      <c r="AA487" s="164">
        <f t="shared" si="197"/>
        <v>2760</v>
      </c>
      <c r="AB487" s="276">
        <f aca="true" t="shared" si="205" ref="AB487:AB494">AA487-F487</f>
        <v>21</v>
      </c>
      <c r="AC487" s="413">
        <v>1332</v>
      </c>
      <c r="AD487" s="413">
        <v>1428</v>
      </c>
      <c r="AE487" s="414">
        <v>2760</v>
      </c>
      <c r="AF487" s="375">
        <f t="shared" si="192"/>
        <v>0</v>
      </c>
      <c r="AG487" s="376">
        <f t="shared" si="184"/>
        <v>0</v>
      </c>
      <c r="AH487" s="376">
        <f t="shared" si="185"/>
        <v>0</v>
      </c>
      <c r="AJ487" s="184"/>
      <c r="AK487" s="185"/>
      <c r="AL487" s="185"/>
      <c r="AM487" s="185"/>
      <c r="AN487" s="185"/>
      <c r="AO487" s="185"/>
      <c r="AP487" s="185"/>
      <c r="AQ487" s="247"/>
      <c r="AR487" s="183"/>
      <c r="AS487" s="183"/>
      <c r="AT487" s="183"/>
      <c r="AU487" s="183"/>
      <c r="AV487" s="183"/>
      <c r="AW487" s="183"/>
      <c r="AX487" s="183"/>
      <c r="AY487" s="183"/>
      <c r="AZ487" s="183"/>
      <c r="BA487" s="186"/>
      <c r="BD487" s="423">
        <f t="shared" si="198"/>
        <v>13</v>
      </c>
      <c r="BE487" s="423">
        <f t="shared" si="199"/>
        <v>8</v>
      </c>
      <c r="BF487" s="423">
        <f t="shared" si="200"/>
        <v>21</v>
      </c>
    </row>
    <row r="488" spans="2:61" ht="15" customHeight="1">
      <c r="B488" s="1256"/>
      <c r="C488" s="615" t="s">
        <v>519</v>
      </c>
      <c r="D488" s="129">
        <v>1468</v>
      </c>
      <c r="E488" s="130">
        <v>1528</v>
      </c>
      <c r="F488" s="131">
        <v>2996</v>
      </c>
      <c r="G488" s="129"/>
      <c r="H488" s="130"/>
      <c r="I488" s="132">
        <f t="shared" si="186"/>
        <v>0</v>
      </c>
      <c r="J488" s="129">
        <v>44</v>
      </c>
      <c r="K488" s="130">
        <v>38</v>
      </c>
      <c r="L488" s="132">
        <f t="shared" si="187"/>
        <v>82</v>
      </c>
      <c r="M488" s="129"/>
      <c r="N488" s="130"/>
      <c r="O488" s="132">
        <f t="shared" si="188"/>
        <v>0</v>
      </c>
      <c r="P488" s="187">
        <v>22</v>
      </c>
      <c r="Q488" s="188">
        <v>20</v>
      </c>
      <c r="R488" s="132">
        <f t="shared" si="189"/>
        <v>42</v>
      </c>
      <c r="S488" s="187">
        <v>1</v>
      </c>
      <c r="T488" s="188">
        <v>1</v>
      </c>
      <c r="U488" s="132">
        <f t="shared" si="190"/>
        <v>2</v>
      </c>
      <c r="V488" s="54">
        <v>-6</v>
      </c>
      <c r="W488" s="55">
        <v>-7</v>
      </c>
      <c r="X488" s="132">
        <f t="shared" si="191"/>
        <v>-13</v>
      </c>
      <c r="Y488" s="129">
        <f t="shared" si="195"/>
        <v>1485</v>
      </c>
      <c r="Z488" s="130">
        <f t="shared" si="196"/>
        <v>1540</v>
      </c>
      <c r="AA488" s="131">
        <f t="shared" si="197"/>
        <v>3025</v>
      </c>
      <c r="AB488" s="274">
        <f t="shared" si="205"/>
        <v>29</v>
      </c>
      <c r="AC488" s="409">
        <v>1485</v>
      </c>
      <c r="AD488" s="409">
        <v>1540</v>
      </c>
      <c r="AE488" s="410">
        <v>3025</v>
      </c>
      <c r="AF488" s="371">
        <f t="shared" si="192"/>
        <v>0</v>
      </c>
      <c r="AG488" s="372">
        <f t="shared" si="184"/>
        <v>0</v>
      </c>
      <c r="AH488" s="372">
        <f t="shared" si="185"/>
        <v>0</v>
      </c>
      <c r="AQ488" s="243"/>
      <c r="AR488" s="97"/>
      <c r="AS488" s="97"/>
      <c r="BD488" s="423">
        <f t="shared" si="198"/>
        <v>17</v>
      </c>
      <c r="BE488" s="423">
        <f t="shared" si="199"/>
        <v>12</v>
      </c>
      <c r="BF488" s="423">
        <f t="shared" si="200"/>
        <v>29</v>
      </c>
      <c r="BH488" s="97"/>
      <c r="BI488" s="97"/>
    </row>
    <row r="489" spans="1:58" s="97" customFormat="1" ht="15" customHeight="1">
      <c r="A489" s="96"/>
      <c r="B489" s="1256"/>
      <c r="C489" s="615" t="s">
        <v>520</v>
      </c>
      <c r="D489" s="129">
        <v>1024</v>
      </c>
      <c r="E489" s="130">
        <v>1095</v>
      </c>
      <c r="F489" s="131">
        <v>2119</v>
      </c>
      <c r="G489" s="129"/>
      <c r="H489" s="130"/>
      <c r="I489" s="132">
        <f t="shared" si="186"/>
        <v>0</v>
      </c>
      <c r="J489" s="129">
        <v>29</v>
      </c>
      <c r="K489" s="130">
        <v>18</v>
      </c>
      <c r="L489" s="132">
        <f t="shared" si="187"/>
        <v>47</v>
      </c>
      <c r="M489" s="129"/>
      <c r="N489" s="130"/>
      <c r="O489" s="132">
        <f t="shared" si="188"/>
        <v>0</v>
      </c>
      <c r="P489" s="187">
        <v>19</v>
      </c>
      <c r="Q489" s="188">
        <v>16</v>
      </c>
      <c r="R489" s="132">
        <f t="shared" si="189"/>
        <v>35</v>
      </c>
      <c r="S489" s="187">
        <v>0</v>
      </c>
      <c r="T489" s="188">
        <v>0</v>
      </c>
      <c r="U489" s="132">
        <f t="shared" si="190"/>
        <v>0</v>
      </c>
      <c r="V489" s="54">
        <v>-2</v>
      </c>
      <c r="W489" s="55">
        <v>-2</v>
      </c>
      <c r="X489" s="132">
        <f t="shared" si="191"/>
        <v>-4</v>
      </c>
      <c r="Y489" s="129">
        <f t="shared" si="195"/>
        <v>1032</v>
      </c>
      <c r="Z489" s="130">
        <f t="shared" si="196"/>
        <v>1095</v>
      </c>
      <c r="AA489" s="131">
        <f t="shared" si="197"/>
        <v>2127</v>
      </c>
      <c r="AB489" s="274">
        <f t="shared" si="205"/>
        <v>8</v>
      </c>
      <c r="AC489" s="409">
        <v>1032</v>
      </c>
      <c r="AD489" s="409">
        <v>1095</v>
      </c>
      <c r="AE489" s="410">
        <v>2127</v>
      </c>
      <c r="AF489" s="371">
        <f t="shared" si="192"/>
        <v>0</v>
      </c>
      <c r="AG489" s="372">
        <f t="shared" si="184"/>
        <v>0</v>
      </c>
      <c r="AH489" s="372">
        <f t="shared" si="185"/>
        <v>0</v>
      </c>
      <c r="AJ489" s="184"/>
      <c r="AK489" s="185"/>
      <c r="AL489" s="185"/>
      <c r="AM489" s="185"/>
      <c r="AN489" s="185"/>
      <c r="AO489" s="185"/>
      <c r="AP489" s="185"/>
      <c r="AQ489" s="243"/>
      <c r="BA489" s="101"/>
      <c r="BD489" s="423">
        <f t="shared" si="198"/>
        <v>8</v>
      </c>
      <c r="BE489" s="423">
        <f t="shared" si="199"/>
        <v>0</v>
      </c>
      <c r="BF489" s="423">
        <f t="shared" si="200"/>
        <v>8</v>
      </c>
    </row>
    <row r="490" spans="2:61" ht="15" customHeight="1">
      <c r="B490" s="1256"/>
      <c r="C490" s="615" t="s">
        <v>521</v>
      </c>
      <c r="D490" s="129">
        <v>2025</v>
      </c>
      <c r="E490" s="130">
        <v>1984</v>
      </c>
      <c r="F490" s="131">
        <v>4009</v>
      </c>
      <c r="G490" s="129"/>
      <c r="H490" s="130"/>
      <c r="I490" s="132">
        <f t="shared" si="186"/>
        <v>0</v>
      </c>
      <c r="J490" s="129">
        <v>66</v>
      </c>
      <c r="K490" s="130">
        <v>67</v>
      </c>
      <c r="L490" s="132">
        <f t="shared" si="187"/>
        <v>133</v>
      </c>
      <c r="M490" s="129"/>
      <c r="N490" s="130"/>
      <c r="O490" s="132">
        <f t="shared" si="188"/>
        <v>0</v>
      </c>
      <c r="P490" s="187">
        <v>37</v>
      </c>
      <c r="Q490" s="188">
        <v>38</v>
      </c>
      <c r="R490" s="132">
        <f t="shared" si="189"/>
        <v>75</v>
      </c>
      <c r="S490" s="187">
        <v>2</v>
      </c>
      <c r="T490" s="188">
        <v>2</v>
      </c>
      <c r="U490" s="132">
        <f t="shared" si="190"/>
        <v>4</v>
      </c>
      <c r="V490" s="54">
        <v>2</v>
      </c>
      <c r="W490" s="55">
        <v>-2</v>
      </c>
      <c r="X490" s="132">
        <f t="shared" si="191"/>
        <v>0</v>
      </c>
      <c r="Y490" s="129">
        <f t="shared" si="195"/>
        <v>2058</v>
      </c>
      <c r="Z490" s="130">
        <f t="shared" si="196"/>
        <v>2013</v>
      </c>
      <c r="AA490" s="131">
        <f t="shared" si="197"/>
        <v>4071</v>
      </c>
      <c r="AB490" s="274">
        <f t="shared" si="205"/>
        <v>62</v>
      </c>
      <c r="AC490" s="409">
        <v>2058</v>
      </c>
      <c r="AD490" s="409">
        <v>2013</v>
      </c>
      <c r="AE490" s="410">
        <v>4071</v>
      </c>
      <c r="AF490" s="371">
        <f t="shared" si="192"/>
        <v>0</v>
      </c>
      <c r="AG490" s="372">
        <f t="shared" si="184"/>
        <v>0</v>
      </c>
      <c r="AH490" s="372">
        <f t="shared" si="185"/>
        <v>0</v>
      </c>
      <c r="BD490" s="423">
        <f t="shared" si="198"/>
        <v>33</v>
      </c>
      <c r="BE490" s="423">
        <f t="shared" si="199"/>
        <v>29</v>
      </c>
      <c r="BF490" s="423">
        <f t="shared" si="200"/>
        <v>62</v>
      </c>
      <c r="BH490" s="97"/>
      <c r="BI490" s="97"/>
    </row>
    <row r="491" spans="2:61" ht="15" customHeight="1">
      <c r="B491" s="1256"/>
      <c r="C491" s="615" t="s">
        <v>522</v>
      </c>
      <c r="D491" s="129">
        <v>1119</v>
      </c>
      <c r="E491" s="130">
        <v>1156</v>
      </c>
      <c r="F491" s="131">
        <v>2275</v>
      </c>
      <c r="G491" s="129"/>
      <c r="H491" s="130"/>
      <c r="I491" s="132">
        <f t="shared" si="186"/>
        <v>0</v>
      </c>
      <c r="J491" s="129">
        <v>20</v>
      </c>
      <c r="K491" s="130">
        <v>16</v>
      </c>
      <c r="L491" s="132">
        <f t="shared" si="187"/>
        <v>36</v>
      </c>
      <c r="M491" s="129"/>
      <c r="N491" s="130"/>
      <c r="O491" s="132">
        <f t="shared" si="188"/>
        <v>0</v>
      </c>
      <c r="P491" s="187">
        <v>17</v>
      </c>
      <c r="Q491" s="188">
        <v>10</v>
      </c>
      <c r="R491" s="132">
        <f t="shared" si="189"/>
        <v>27</v>
      </c>
      <c r="S491" s="187">
        <v>0</v>
      </c>
      <c r="T491" s="188">
        <v>1</v>
      </c>
      <c r="U491" s="132">
        <f t="shared" si="190"/>
        <v>1</v>
      </c>
      <c r="V491" s="54">
        <v>0</v>
      </c>
      <c r="W491" s="55">
        <v>5</v>
      </c>
      <c r="X491" s="132">
        <f t="shared" si="191"/>
        <v>5</v>
      </c>
      <c r="Y491" s="129">
        <f t="shared" si="195"/>
        <v>1122</v>
      </c>
      <c r="Z491" s="130">
        <f t="shared" si="196"/>
        <v>1168</v>
      </c>
      <c r="AA491" s="131">
        <f t="shared" si="197"/>
        <v>2290</v>
      </c>
      <c r="AB491" s="274">
        <f t="shared" si="205"/>
        <v>15</v>
      </c>
      <c r="AC491" s="409">
        <v>1122</v>
      </c>
      <c r="AD491" s="409">
        <v>1168</v>
      </c>
      <c r="AE491" s="410">
        <v>2290</v>
      </c>
      <c r="AF491" s="371">
        <f t="shared" si="192"/>
        <v>0</v>
      </c>
      <c r="AG491" s="372">
        <f t="shared" si="184"/>
        <v>0</v>
      </c>
      <c r="AH491" s="372">
        <f t="shared" si="185"/>
        <v>0</v>
      </c>
      <c r="BD491" s="423">
        <f t="shared" si="198"/>
        <v>3</v>
      </c>
      <c r="BE491" s="423">
        <f t="shared" si="199"/>
        <v>12</v>
      </c>
      <c r="BF491" s="423">
        <f t="shared" si="200"/>
        <v>15</v>
      </c>
      <c r="BH491" s="97"/>
      <c r="BI491" s="97"/>
    </row>
    <row r="492" spans="2:61" ht="15" customHeight="1">
      <c r="B492" s="1256"/>
      <c r="C492" s="615" t="s">
        <v>523</v>
      </c>
      <c r="D492" s="129">
        <v>261</v>
      </c>
      <c r="E492" s="130">
        <v>256</v>
      </c>
      <c r="F492" s="131">
        <v>517</v>
      </c>
      <c r="G492" s="129"/>
      <c r="H492" s="130"/>
      <c r="I492" s="132">
        <f t="shared" si="186"/>
        <v>0</v>
      </c>
      <c r="J492" s="129">
        <v>2</v>
      </c>
      <c r="K492" s="130">
        <v>0</v>
      </c>
      <c r="L492" s="132">
        <f t="shared" si="187"/>
        <v>2</v>
      </c>
      <c r="M492" s="129"/>
      <c r="N492" s="130"/>
      <c r="O492" s="132">
        <f t="shared" si="188"/>
        <v>0</v>
      </c>
      <c r="P492" s="187">
        <v>2</v>
      </c>
      <c r="Q492" s="188">
        <v>2</v>
      </c>
      <c r="R492" s="132">
        <f t="shared" si="189"/>
        <v>4</v>
      </c>
      <c r="S492" s="187">
        <v>0</v>
      </c>
      <c r="T492" s="188">
        <v>0</v>
      </c>
      <c r="U492" s="132">
        <f t="shared" si="190"/>
        <v>0</v>
      </c>
      <c r="V492" s="54">
        <v>-1</v>
      </c>
      <c r="W492" s="55">
        <v>0</v>
      </c>
      <c r="X492" s="132">
        <f t="shared" si="191"/>
        <v>-1</v>
      </c>
      <c r="Y492" s="129">
        <f t="shared" si="195"/>
        <v>260</v>
      </c>
      <c r="Z492" s="130">
        <f t="shared" si="196"/>
        <v>254</v>
      </c>
      <c r="AA492" s="131">
        <f t="shared" si="197"/>
        <v>514</v>
      </c>
      <c r="AB492" s="274">
        <f t="shared" si="205"/>
        <v>-3</v>
      </c>
      <c r="AC492" s="409">
        <v>260</v>
      </c>
      <c r="AD492" s="409">
        <v>254</v>
      </c>
      <c r="AE492" s="410">
        <v>514</v>
      </c>
      <c r="AF492" s="371">
        <f t="shared" si="192"/>
        <v>0</v>
      </c>
      <c r="AG492" s="372">
        <f t="shared" si="184"/>
        <v>0</v>
      </c>
      <c r="AH492" s="372">
        <f t="shared" si="185"/>
        <v>0</v>
      </c>
      <c r="BD492" s="423">
        <f t="shared" si="198"/>
        <v>-1</v>
      </c>
      <c r="BE492" s="423">
        <f t="shared" si="199"/>
        <v>-2</v>
      </c>
      <c r="BF492" s="423">
        <f t="shared" si="200"/>
        <v>-3</v>
      </c>
      <c r="BH492" s="97"/>
      <c r="BI492" s="97"/>
    </row>
    <row r="493" spans="2:61" ht="15" customHeight="1">
      <c r="B493" s="1256"/>
      <c r="C493" s="615" t="s">
        <v>524</v>
      </c>
      <c r="D493" s="129">
        <v>137</v>
      </c>
      <c r="E493" s="130">
        <v>154</v>
      </c>
      <c r="F493" s="131">
        <v>291</v>
      </c>
      <c r="G493" s="129"/>
      <c r="H493" s="130"/>
      <c r="I493" s="132">
        <f t="shared" si="186"/>
        <v>0</v>
      </c>
      <c r="J493" s="129">
        <v>1</v>
      </c>
      <c r="K493" s="130">
        <v>0</v>
      </c>
      <c r="L493" s="132">
        <f t="shared" si="187"/>
        <v>1</v>
      </c>
      <c r="M493" s="129"/>
      <c r="N493" s="130"/>
      <c r="O493" s="132">
        <f t="shared" si="188"/>
        <v>0</v>
      </c>
      <c r="P493" s="187">
        <v>0</v>
      </c>
      <c r="Q493" s="188">
        <v>2</v>
      </c>
      <c r="R493" s="132">
        <f t="shared" si="189"/>
        <v>2</v>
      </c>
      <c r="S493" s="187">
        <v>0</v>
      </c>
      <c r="T493" s="188">
        <v>0</v>
      </c>
      <c r="U493" s="132">
        <f t="shared" si="190"/>
        <v>0</v>
      </c>
      <c r="V493" s="54">
        <v>1</v>
      </c>
      <c r="W493" s="55">
        <v>1</v>
      </c>
      <c r="X493" s="132">
        <f t="shared" si="191"/>
        <v>2</v>
      </c>
      <c r="Y493" s="129">
        <f t="shared" si="195"/>
        <v>139</v>
      </c>
      <c r="Z493" s="130">
        <f t="shared" si="196"/>
        <v>153</v>
      </c>
      <c r="AA493" s="131">
        <f t="shared" si="197"/>
        <v>292</v>
      </c>
      <c r="AB493" s="274">
        <f t="shared" si="205"/>
        <v>1</v>
      </c>
      <c r="AC493" s="409">
        <v>139</v>
      </c>
      <c r="AD493" s="409">
        <v>153</v>
      </c>
      <c r="AE493" s="410">
        <v>292</v>
      </c>
      <c r="AF493" s="371">
        <f t="shared" si="192"/>
        <v>0</v>
      </c>
      <c r="AG493" s="372">
        <f t="shared" si="184"/>
        <v>0</v>
      </c>
      <c r="AH493" s="372">
        <f t="shared" si="185"/>
        <v>0</v>
      </c>
      <c r="BD493" s="423">
        <f t="shared" si="198"/>
        <v>2</v>
      </c>
      <c r="BE493" s="423">
        <f t="shared" si="199"/>
        <v>-1</v>
      </c>
      <c r="BF493" s="423">
        <f t="shared" si="200"/>
        <v>1</v>
      </c>
      <c r="BH493" s="97"/>
      <c r="BI493" s="97"/>
    </row>
    <row r="494" spans="2:61" ht="15" customHeight="1">
      <c r="B494" s="1256"/>
      <c r="C494" s="615" t="s">
        <v>525</v>
      </c>
      <c r="D494" s="129">
        <v>182</v>
      </c>
      <c r="E494" s="130">
        <v>192</v>
      </c>
      <c r="F494" s="131">
        <v>374</v>
      </c>
      <c r="G494" s="129"/>
      <c r="H494" s="130"/>
      <c r="I494" s="132">
        <f t="shared" si="186"/>
        <v>0</v>
      </c>
      <c r="J494" s="129">
        <v>2</v>
      </c>
      <c r="K494" s="130">
        <v>0</v>
      </c>
      <c r="L494" s="132">
        <f t="shared" si="187"/>
        <v>2</v>
      </c>
      <c r="M494" s="129"/>
      <c r="N494" s="130"/>
      <c r="O494" s="132">
        <f t="shared" si="188"/>
        <v>0</v>
      </c>
      <c r="P494" s="187">
        <v>1</v>
      </c>
      <c r="Q494" s="188">
        <v>4</v>
      </c>
      <c r="R494" s="132">
        <f t="shared" si="189"/>
        <v>5</v>
      </c>
      <c r="S494" s="187">
        <v>0</v>
      </c>
      <c r="T494" s="188">
        <v>0</v>
      </c>
      <c r="U494" s="132">
        <f t="shared" si="190"/>
        <v>0</v>
      </c>
      <c r="V494" s="54">
        <v>0</v>
      </c>
      <c r="W494" s="55">
        <v>0</v>
      </c>
      <c r="X494" s="132">
        <f t="shared" si="191"/>
        <v>0</v>
      </c>
      <c r="Y494" s="129">
        <f t="shared" si="195"/>
        <v>183</v>
      </c>
      <c r="Z494" s="130">
        <f t="shared" si="196"/>
        <v>188</v>
      </c>
      <c r="AA494" s="131">
        <f t="shared" si="197"/>
        <v>371</v>
      </c>
      <c r="AB494" s="274">
        <f t="shared" si="205"/>
        <v>-3</v>
      </c>
      <c r="AC494" s="409">
        <v>183</v>
      </c>
      <c r="AD494" s="409">
        <v>188</v>
      </c>
      <c r="AE494" s="410">
        <v>371</v>
      </c>
      <c r="AF494" s="371">
        <f t="shared" si="192"/>
        <v>0</v>
      </c>
      <c r="AG494" s="372">
        <f t="shared" si="184"/>
        <v>0</v>
      </c>
      <c r="AH494" s="372">
        <f t="shared" si="185"/>
        <v>0</v>
      </c>
      <c r="BD494" s="423">
        <f t="shared" si="198"/>
        <v>1</v>
      </c>
      <c r="BE494" s="423">
        <f t="shared" si="199"/>
        <v>-4</v>
      </c>
      <c r="BF494" s="423">
        <f t="shared" si="200"/>
        <v>-3</v>
      </c>
      <c r="BH494" s="97"/>
      <c r="BI494" s="97"/>
    </row>
    <row r="495" spans="2:61" ht="15" customHeight="1">
      <c r="B495" s="1210"/>
      <c r="C495" s="618" t="s">
        <v>244</v>
      </c>
      <c r="D495" s="199">
        <v>7535</v>
      </c>
      <c r="E495" s="200">
        <v>7785</v>
      </c>
      <c r="F495" s="201">
        <v>15320</v>
      </c>
      <c r="G495" s="199">
        <f aca="true" t="shared" si="206" ref="G495:W495">SUM(G487:G494)</f>
        <v>0</v>
      </c>
      <c r="H495" s="200">
        <f t="shared" si="206"/>
        <v>0</v>
      </c>
      <c r="I495" s="201">
        <f t="shared" si="186"/>
        <v>0</v>
      </c>
      <c r="J495" s="199">
        <f t="shared" si="206"/>
        <v>198</v>
      </c>
      <c r="K495" s="200">
        <f t="shared" si="206"/>
        <v>169</v>
      </c>
      <c r="L495" s="201">
        <f t="shared" si="187"/>
        <v>367</v>
      </c>
      <c r="M495" s="199">
        <f>SUM(M487:M494)</f>
        <v>0</v>
      </c>
      <c r="N495" s="200">
        <f>SUM(N487:N494)</f>
        <v>0</v>
      </c>
      <c r="O495" s="201">
        <f t="shared" si="188"/>
        <v>0</v>
      </c>
      <c r="P495" s="199">
        <f t="shared" si="206"/>
        <v>122</v>
      </c>
      <c r="Q495" s="200">
        <f t="shared" si="206"/>
        <v>114</v>
      </c>
      <c r="R495" s="201">
        <f t="shared" si="189"/>
        <v>236</v>
      </c>
      <c r="S495" s="199">
        <f t="shared" si="206"/>
        <v>5</v>
      </c>
      <c r="T495" s="200">
        <f t="shared" si="206"/>
        <v>6</v>
      </c>
      <c r="U495" s="201">
        <f t="shared" si="190"/>
        <v>11</v>
      </c>
      <c r="V495" s="64">
        <f t="shared" si="206"/>
        <v>-5</v>
      </c>
      <c r="W495" s="65">
        <f t="shared" si="206"/>
        <v>-7</v>
      </c>
      <c r="X495" s="201">
        <f t="shared" si="191"/>
        <v>-12</v>
      </c>
      <c r="Y495" s="199">
        <f t="shared" si="195"/>
        <v>7611</v>
      </c>
      <c r="Z495" s="200">
        <f t="shared" si="196"/>
        <v>7839</v>
      </c>
      <c r="AA495" s="201">
        <f t="shared" si="197"/>
        <v>15450</v>
      </c>
      <c r="AB495" s="279">
        <f>SUM(AB487:AB494)</f>
        <v>130</v>
      </c>
      <c r="AC495" s="419">
        <f>SUM(AC487:AC494)</f>
        <v>7611</v>
      </c>
      <c r="AD495" s="419">
        <f>SUM(AD487:AD494)</f>
        <v>7839</v>
      </c>
      <c r="AE495" s="419">
        <f>SUM(AE487:AE494)</f>
        <v>15450</v>
      </c>
      <c r="AF495" s="381">
        <f t="shared" si="192"/>
        <v>0</v>
      </c>
      <c r="AG495" s="382">
        <f t="shared" si="184"/>
        <v>0</v>
      </c>
      <c r="AH495" s="382">
        <f t="shared" si="185"/>
        <v>0</v>
      </c>
      <c r="AQ495" s="243"/>
      <c r="AR495" s="97"/>
      <c r="AS495" s="97"/>
      <c r="BD495" s="423">
        <f t="shared" si="198"/>
        <v>76</v>
      </c>
      <c r="BE495" s="423">
        <f t="shared" si="199"/>
        <v>54</v>
      </c>
      <c r="BF495" s="423">
        <f t="shared" si="200"/>
        <v>130</v>
      </c>
      <c r="BH495" s="97"/>
      <c r="BI495" s="97"/>
    </row>
    <row r="496" spans="1:58" s="97" customFormat="1" ht="15" customHeight="1">
      <c r="A496" s="96"/>
      <c r="B496" s="1201" t="s">
        <v>247</v>
      </c>
      <c r="C496" s="161">
        <v>1</v>
      </c>
      <c r="D496" s="162">
        <v>629</v>
      </c>
      <c r="E496" s="163">
        <v>622</v>
      </c>
      <c r="F496" s="164">
        <v>1251</v>
      </c>
      <c r="G496" s="162"/>
      <c r="H496" s="163"/>
      <c r="I496" s="165">
        <f t="shared" si="186"/>
        <v>0</v>
      </c>
      <c r="J496" s="162">
        <v>21</v>
      </c>
      <c r="K496" s="163">
        <v>13</v>
      </c>
      <c r="L496" s="165">
        <f t="shared" si="187"/>
        <v>34</v>
      </c>
      <c r="M496" s="162"/>
      <c r="N496" s="163"/>
      <c r="O496" s="165">
        <f t="shared" si="188"/>
        <v>0</v>
      </c>
      <c r="P496" s="191">
        <v>11</v>
      </c>
      <c r="Q496" s="192">
        <v>6</v>
      </c>
      <c r="R496" s="165">
        <f t="shared" si="189"/>
        <v>17</v>
      </c>
      <c r="S496" s="191">
        <v>1</v>
      </c>
      <c r="T496" s="192"/>
      <c r="U496" s="165">
        <f t="shared" si="190"/>
        <v>1</v>
      </c>
      <c r="V496" s="58">
        <v>-2</v>
      </c>
      <c r="W496" s="59">
        <v>-1</v>
      </c>
      <c r="X496" s="165">
        <f t="shared" si="191"/>
        <v>-3</v>
      </c>
      <c r="Y496" s="162">
        <f t="shared" si="195"/>
        <v>638</v>
      </c>
      <c r="Z496" s="163">
        <f t="shared" si="196"/>
        <v>628</v>
      </c>
      <c r="AA496" s="164">
        <f t="shared" si="197"/>
        <v>1266</v>
      </c>
      <c r="AB496" s="276">
        <f>AA496-F496</f>
        <v>15</v>
      </c>
      <c r="AC496" s="413">
        <v>638</v>
      </c>
      <c r="AD496" s="413">
        <v>628</v>
      </c>
      <c r="AE496" s="414">
        <v>1266</v>
      </c>
      <c r="AF496" s="375">
        <f t="shared" si="192"/>
        <v>0</v>
      </c>
      <c r="AG496" s="376">
        <f t="shared" si="184"/>
        <v>0</v>
      </c>
      <c r="AH496" s="376">
        <f t="shared" si="185"/>
        <v>0</v>
      </c>
      <c r="AJ496" s="184"/>
      <c r="AK496" s="185"/>
      <c r="AL496" s="185"/>
      <c r="AM496" s="185"/>
      <c r="AN496" s="185"/>
      <c r="AO496" s="185"/>
      <c r="AP496" s="185"/>
      <c r="AQ496" s="247"/>
      <c r="AR496" s="183"/>
      <c r="AS496" s="183"/>
      <c r="AT496" s="183"/>
      <c r="AU496" s="183"/>
      <c r="AV496" s="183"/>
      <c r="AW496" s="183"/>
      <c r="AX496" s="183"/>
      <c r="AY496" s="183"/>
      <c r="AZ496" s="183"/>
      <c r="BA496" s="186"/>
      <c r="BD496" s="423">
        <f t="shared" si="198"/>
        <v>9</v>
      </c>
      <c r="BE496" s="423">
        <f t="shared" si="199"/>
        <v>6</v>
      </c>
      <c r="BF496" s="423">
        <f t="shared" si="200"/>
        <v>15</v>
      </c>
    </row>
    <row r="497" spans="2:61" ht="15" customHeight="1">
      <c r="B497" s="1201"/>
      <c r="C497" s="128">
        <v>2</v>
      </c>
      <c r="D497" s="129">
        <v>1857</v>
      </c>
      <c r="E497" s="130">
        <v>1762</v>
      </c>
      <c r="F497" s="131">
        <v>3619</v>
      </c>
      <c r="G497" s="129"/>
      <c r="H497" s="130"/>
      <c r="I497" s="132">
        <f t="shared" si="186"/>
        <v>0</v>
      </c>
      <c r="J497" s="129">
        <v>82</v>
      </c>
      <c r="K497" s="130">
        <v>62</v>
      </c>
      <c r="L497" s="132">
        <f t="shared" si="187"/>
        <v>144</v>
      </c>
      <c r="M497" s="129"/>
      <c r="N497" s="130"/>
      <c r="O497" s="132">
        <f t="shared" si="188"/>
        <v>0</v>
      </c>
      <c r="P497" s="187">
        <v>71</v>
      </c>
      <c r="Q497" s="188">
        <v>54</v>
      </c>
      <c r="R497" s="132">
        <f t="shared" si="189"/>
        <v>125</v>
      </c>
      <c r="S497" s="187"/>
      <c r="T497" s="188">
        <v>1</v>
      </c>
      <c r="U497" s="132">
        <f t="shared" si="190"/>
        <v>1</v>
      </c>
      <c r="V497" s="54">
        <v>-5</v>
      </c>
      <c r="W497" s="55">
        <v>-3</v>
      </c>
      <c r="X497" s="132">
        <f t="shared" si="191"/>
        <v>-8</v>
      </c>
      <c r="Y497" s="129">
        <f t="shared" si="195"/>
        <v>1863</v>
      </c>
      <c r="Z497" s="130">
        <f t="shared" si="196"/>
        <v>1768</v>
      </c>
      <c r="AA497" s="131">
        <f t="shared" si="197"/>
        <v>3631</v>
      </c>
      <c r="AB497" s="274">
        <f>AA497-F497</f>
        <v>12</v>
      </c>
      <c r="AC497" s="409">
        <v>1863</v>
      </c>
      <c r="AD497" s="409">
        <v>1768</v>
      </c>
      <c r="AE497" s="410">
        <v>3631</v>
      </c>
      <c r="AF497" s="371">
        <f t="shared" si="192"/>
        <v>0</v>
      </c>
      <c r="AG497" s="372">
        <f t="shared" si="184"/>
        <v>0</v>
      </c>
      <c r="AH497" s="372">
        <f t="shared" si="185"/>
        <v>0</v>
      </c>
      <c r="BD497" s="423">
        <f t="shared" si="198"/>
        <v>6</v>
      </c>
      <c r="BE497" s="423">
        <f t="shared" si="199"/>
        <v>6</v>
      </c>
      <c r="BF497" s="423">
        <f t="shared" si="200"/>
        <v>12</v>
      </c>
      <c r="BH497" s="97"/>
      <c r="BI497" s="97"/>
    </row>
    <row r="498" spans="2:61" ht="15" customHeight="1">
      <c r="B498" s="1201"/>
      <c r="C498" s="128">
        <v>3</v>
      </c>
      <c r="D498" s="129">
        <v>465</v>
      </c>
      <c r="E498" s="130">
        <v>547</v>
      </c>
      <c r="F498" s="131">
        <v>1012</v>
      </c>
      <c r="G498" s="129"/>
      <c r="H498" s="130"/>
      <c r="I498" s="132">
        <f t="shared" si="186"/>
        <v>0</v>
      </c>
      <c r="J498" s="129">
        <v>15</v>
      </c>
      <c r="K498" s="130">
        <v>29</v>
      </c>
      <c r="L498" s="132">
        <f t="shared" si="187"/>
        <v>44</v>
      </c>
      <c r="M498" s="129"/>
      <c r="N498" s="130"/>
      <c r="O498" s="132">
        <f t="shared" si="188"/>
        <v>0</v>
      </c>
      <c r="P498" s="187">
        <v>18</v>
      </c>
      <c r="Q498" s="188">
        <v>19</v>
      </c>
      <c r="R498" s="132">
        <f t="shared" si="189"/>
        <v>37</v>
      </c>
      <c r="S498" s="187"/>
      <c r="T498" s="188"/>
      <c r="U498" s="132">
        <f t="shared" si="190"/>
        <v>0</v>
      </c>
      <c r="V498" s="54">
        <v>4</v>
      </c>
      <c r="W498" s="55">
        <v>3</v>
      </c>
      <c r="X498" s="132">
        <f t="shared" si="191"/>
        <v>7</v>
      </c>
      <c r="Y498" s="129">
        <f t="shared" si="195"/>
        <v>466</v>
      </c>
      <c r="Z498" s="130">
        <f t="shared" si="196"/>
        <v>560</v>
      </c>
      <c r="AA498" s="131">
        <f t="shared" si="197"/>
        <v>1026</v>
      </c>
      <c r="AB498" s="274">
        <f>AA498-F498</f>
        <v>14</v>
      </c>
      <c r="AC498" s="409">
        <v>466</v>
      </c>
      <c r="AD498" s="409">
        <v>560</v>
      </c>
      <c r="AE498" s="410">
        <v>1026</v>
      </c>
      <c r="AF498" s="371">
        <f t="shared" si="192"/>
        <v>0</v>
      </c>
      <c r="AG498" s="372">
        <f t="shared" si="184"/>
        <v>0</v>
      </c>
      <c r="AH498" s="372">
        <f t="shared" si="185"/>
        <v>0</v>
      </c>
      <c r="BD498" s="423">
        <f t="shared" si="198"/>
        <v>1</v>
      </c>
      <c r="BE498" s="423">
        <f t="shared" si="199"/>
        <v>13</v>
      </c>
      <c r="BF498" s="423">
        <f t="shared" si="200"/>
        <v>14</v>
      </c>
      <c r="BH498" s="97"/>
      <c r="BI498" s="97"/>
    </row>
    <row r="499" spans="2:61" ht="15" customHeight="1">
      <c r="B499" s="1201"/>
      <c r="C499" s="128">
        <v>4</v>
      </c>
      <c r="D499" s="129">
        <v>942</v>
      </c>
      <c r="E499" s="130">
        <v>906</v>
      </c>
      <c r="F499" s="131">
        <v>1848</v>
      </c>
      <c r="G499" s="129"/>
      <c r="H499" s="130"/>
      <c r="I499" s="132">
        <f t="shared" si="186"/>
        <v>0</v>
      </c>
      <c r="J499" s="129">
        <v>32</v>
      </c>
      <c r="K499" s="130">
        <v>21</v>
      </c>
      <c r="L499" s="132">
        <f t="shared" si="187"/>
        <v>53</v>
      </c>
      <c r="M499" s="129"/>
      <c r="N499" s="130"/>
      <c r="O499" s="132">
        <f t="shared" si="188"/>
        <v>0</v>
      </c>
      <c r="P499" s="187">
        <v>18</v>
      </c>
      <c r="Q499" s="188">
        <v>12</v>
      </c>
      <c r="R499" s="132">
        <f t="shared" si="189"/>
        <v>30</v>
      </c>
      <c r="S499" s="187"/>
      <c r="T499" s="188"/>
      <c r="U499" s="132">
        <f t="shared" si="190"/>
        <v>0</v>
      </c>
      <c r="V499" s="54">
        <v>3</v>
      </c>
      <c r="W499" s="55">
        <v>1</v>
      </c>
      <c r="X499" s="132">
        <f t="shared" si="191"/>
        <v>4</v>
      </c>
      <c r="Y499" s="129">
        <f t="shared" si="195"/>
        <v>959</v>
      </c>
      <c r="Z499" s="130">
        <f t="shared" si="196"/>
        <v>916</v>
      </c>
      <c r="AA499" s="131">
        <f t="shared" si="197"/>
        <v>1875</v>
      </c>
      <c r="AB499" s="274">
        <f>AA499-F499</f>
        <v>27</v>
      </c>
      <c r="AC499" s="409">
        <v>959</v>
      </c>
      <c r="AD499" s="409">
        <v>916</v>
      </c>
      <c r="AE499" s="410">
        <v>1875</v>
      </c>
      <c r="AF499" s="371">
        <f t="shared" si="192"/>
        <v>0</v>
      </c>
      <c r="AG499" s="372">
        <f t="shared" si="184"/>
        <v>0</v>
      </c>
      <c r="AH499" s="372">
        <f t="shared" si="185"/>
        <v>0</v>
      </c>
      <c r="BD499" s="423">
        <f t="shared" si="198"/>
        <v>17</v>
      </c>
      <c r="BE499" s="423">
        <f t="shared" si="199"/>
        <v>10</v>
      </c>
      <c r="BF499" s="423">
        <f t="shared" si="200"/>
        <v>27</v>
      </c>
      <c r="BH499" s="97"/>
      <c r="BI499" s="97"/>
    </row>
    <row r="500" spans="2:61" ht="15" customHeight="1">
      <c r="B500" s="1202"/>
      <c r="C500" s="198" t="s">
        <v>244</v>
      </c>
      <c r="D500" s="199">
        <v>3893</v>
      </c>
      <c r="E500" s="200">
        <v>3837</v>
      </c>
      <c r="F500" s="201">
        <v>7730</v>
      </c>
      <c r="G500" s="199">
        <f aca="true" t="shared" si="207" ref="G500:W500">SUM(G496:G499)</f>
        <v>0</v>
      </c>
      <c r="H500" s="200">
        <f t="shared" si="207"/>
        <v>0</v>
      </c>
      <c r="I500" s="201">
        <f t="shared" si="186"/>
        <v>0</v>
      </c>
      <c r="J500" s="199">
        <f t="shared" si="207"/>
        <v>150</v>
      </c>
      <c r="K500" s="200">
        <f t="shared" si="207"/>
        <v>125</v>
      </c>
      <c r="L500" s="201">
        <f t="shared" si="187"/>
        <v>275</v>
      </c>
      <c r="M500" s="199">
        <f>SUM(M496:M499)</f>
        <v>0</v>
      </c>
      <c r="N500" s="200">
        <f>SUM(N496:N499)</f>
        <v>0</v>
      </c>
      <c r="O500" s="201">
        <f t="shared" si="188"/>
        <v>0</v>
      </c>
      <c r="P500" s="199">
        <f t="shared" si="207"/>
        <v>118</v>
      </c>
      <c r="Q500" s="200">
        <f t="shared" si="207"/>
        <v>91</v>
      </c>
      <c r="R500" s="201">
        <f t="shared" si="189"/>
        <v>209</v>
      </c>
      <c r="S500" s="199">
        <f t="shared" si="207"/>
        <v>1</v>
      </c>
      <c r="T500" s="200">
        <f t="shared" si="207"/>
        <v>1</v>
      </c>
      <c r="U500" s="201">
        <f t="shared" si="190"/>
        <v>2</v>
      </c>
      <c r="V500" s="64">
        <f t="shared" si="207"/>
        <v>0</v>
      </c>
      <c r="W500" s="65">
        <f t="shared" si="207"/>
        <v>0</v>
      </c>
      <c r="X500" s="201">
        <f t="shared" si="191"/>
        <v>0</v>
      </c>
      <c r="Y500" s="199">
        <f t="shared" si="195"/>
        <v>3926</v>
      </c>
      <c r="Z500" s="200">
        <f t="shared" si="196"/>
        <v>3872</v>
      </c>
      <c r="AA500" s="201">
        <f t="shared" si="197"/>
        <v>7798</v>
      </c>
      <c r="AB500" s="279">
        <f>SUM(AB496:AB499)</f>
        <v>68</v>
      </c>
      <c r="AC500" s="419">
        <v>3926</v>
      </c>
      <c r="AD500" s="419">
        <v>3872</v>
      </c>
      <c r="AE500" s="419">
        <v>7798</v>
      </c>
      <c r="AF500" s="381">
        <f t="shared" si="192"/>
        <v>0</v>
      </c>
      <c r="AG500" s="382">
        <f t="shared" si="184"/>
        <v>0</v>
      </c>
      <c r="AH500" s="382">
        <f t="shared" si="185"/>
        <v>0</v>
      </c>
      <c r="BD500" s="423">
        <f t="shared" si="198"/>
        <v>33</v>
      </c>
      <c r="BE500" s="423">
        <f t="shared" si="199"/>
        <v>35</v>
      </c>
      <c r="BF500" s="423">
        <f t="shared" si="200"/>
        <v>68</v>
      </c>
      <c r="BH500" s="97"/>
      <c r="BI500" s="97"/>
    </row>
    <row r="501" spans="2:61" ht="15" customHeight="1">
      <c r="B501" s="1201" t="s">
        <v>248</v>
      </c>
      <c r="C501" s="161">
        <v>1</v>
      </c>
      <c r="D501" s="162">
        <v>1509</v>
      </c>
      <c r="E501" s="163">
        <v>1443</v>
      </c>
      <c r="F501" s="164">
        <v>2952</v>
      </c>
      <c r="G501" s="162"/>
      <c r="H501" s="163"/>
      <c r="I501" s="165">
        <f t="shared" si="186"/>
        <v>0</v>
      </c>
      <c r="J501" s="162">
        <v>42</v>
      </c>
      <c r="K501" s="163">
        <v>25</v>
      </c>
      <c r="L501" s="165">
        <f t="shared" si="187"/>
        <v>67</v>
      </c>
      <c r="M501" s="162"/>
      <c r="N501" s="163"/>
      <c r="O501" s="165">
        <f t="shared" si="188"/>
        <v>0</v>
      </c>
      <c r="P501" s="191">
        <v>36</v>
      </c>
      <c r="Q501" s="192">
        <v>29</v>
      </c>
      <c r="R501" s="165">
        <f t="shared" si="189"/>
        <v>65</v>
      </c>
      <c r="S501" s="191">
        <v>3</v>
      </c>
      <c r="T501" s="192">
        <v>1</v>
      </c>
      <c r="U501" s="165">
        <f t="shared" si="190"/>
        <v>4</v>
      </c>
      <c r="V501" s="58">
        <v>3</v>
      </c>
      <c r="W501" s="59">
        <v>3</v>
      </c>
      <c r="X501" s="165">
        <f t="shared" si="191"/>
        <v>6</v>
      </c>
      <c r="Y501" s="162">
        <f t="shared" si="195"/>
        <v>1521</v>
      </c>
      <c r="Z501" s="163">
        <f t="shared" si="196"/>
        <v>1443</v>
      </c>
      <c r="AA501" s="164">
        <f t="shared" si="197"/>
        <v>2964</v>
      </c>
      <c r="AB501" s="276">
        <f aca="true" t="shared" si="208" ref="AB501:AB506">AA501-F501</f>
        <v>12</v>
      </c>
      <c r="AC501" s="413">
        <v>1521</v>
      </c>
      <c r="AD501" s="413">
        <v>1443</v>
      </c>
      <c r="AE501" s="414">
        <v>2964</v>
      </c>
      <c r="AF501" s="375">
        <f t="shared" si="192"/>
        <v>0</v>
      </c>
      <c r="AG501" s="376">
        <f t="shared" si="184"/>
        <v>0</v>
      </c>
      <c r="AH501" s="376">
        <f t="shared" si="185"/>
        <v>0</v>
      </c>
      <c r="AQ501" s="243"/>
      <c r="AR501" s="97"/>
      <c r="AS501" s="97"/>
      <c r="BD501" s="423">
        <f t="shared" si="198"/>
        <v>12</v>
      </c>
      <c r="BE501" s="423">
        <f t="shared" si="199"/>
        <v>0</v>
      </c>
      <c r="BF501" s="423">
        <f t="shared" si="200"/>
        <v>12</v>
      </c>
      <c r="BH501" s="97"/>
      <c r="BI501" s="97"/>
    </row>
    <row r="502" spans="2:61" ht="15" customHeight="1">
      <c r="B502" s="1201"/>
      <c r="C502" s="128">
        <v>2</v>
      </c>
      <c r="D502" s="129">
        <v>1087</v>
      </c>
      <c r="E502" s="130">
        <v>1104</v>
      </c>
      <c r="F502" s="131">
        <v>2191</v>
      </c>
      <c r="G502" s="129"/>
      <c r="H502" s="130"/>
      <c r="I502" s="132">
        <f t="shared" si="186"/>
        <v>0</v>
      </c>
      <c r="J502" s="129">
        <v>37</v>
      </c>
      <c r="K502" s="130">
        <v>30</v>
      </c>
      <c r="L502" s="132">
        <f t="shared" si="187"/>
        <v>67</v>
      </c>
      <c r="M502" s="129"/>
      <c r="N502" s="130"/>
      <c r="O502" s="132">
        <f t="shared" si="188"/>
        <v>0</v>
      </c>
      <c r="P502" s="187">
        <v>24</v>
      </c>
      <c r="Q502" s="188">
        <v>31</v>
      </c>
      <c r="R502" s="132">
        <f t="shared" si="189"/>
        <v>55</v>
      </c>
      <c r="S502" s="187">
        <v>1</v>
      </c>
      <c r="T502" s="188">
        <v>2</v>
      </c>
      <c r="U502" s="132">
        <f t="shared" si="190"/>
        <v>3</v>
      </c>
      <c r="V502" s="54">
        <v>-2</v>
      </c>
      <c r="W502" s="55">
        <v>-2</v>
      </c>
      <c r="X502" s="132">
        <f t="shared" si="191"/>
        <v>-4</v>
      </c>
      <c r="Y502" s="129">
        <f t="shared" si="195"/>
        <v>1099</v>
      </c>
      <c r="Z502" s="130">
        <f t="shared" si="196"/>
        <v>1103</v>
      </c>
      <c r="AA502" s="131">
        <f t="shared" si="197"/>
        <v>2202</v>
      </c>
      <c r="AB502" s="274">
        <f t="shared" si="208"/>
        <v>11</v>
      </c>
      <c r="AC502" s="409">
        <v>1099</v>
      </c>
      <c r="AD502" s="409">
        <v>1103</v>
      </c>
      <c r="AE502" s="410">
        <v>2202</v>
      </c>
      <c r="AF502" s="371">
        <f t="shared" si="192"/>
        <v>0</v>
      </c>
      <c r="AG502" s="372">
        <f t="shared" si="184"/>
        <v>0</v>
      </c>
      <c r="AH502" s="372">
        <f t="shared" si="185"/>
        <v>0</v>
      </c>
      <c r="BD502" s="423">
        <f t="shared" si="198"/>
        <v>12</v>
      </c>
      <c r="BE502" s="423">
        <f t="shared" si="199"/>
        <v>-1</v>
      </c>
      <c r="BF502" s="423">
        <f t="shared" si="200"/>
        <v>11</v>
      </c>
      <c r="BH502" s="97"/>
      <c r="BI502" s="97"/>
    </row>
    <row r="503" spans="2:61" ht="15" customHeight="1">
      <c r="B503" s="1201"/>
      <c r="C503" s="128">
        <v>3</v>
      </c>
      <c r="D503" s="129">
        <v>1222</v>
      </c>
      <c r="E503" s="130">
        <v>1156</v>
      </c>
      <c r="F503" s="131">
        <v>2378</v>
      </c>
      <c r="G503" s="129"/>
      <c r="H503" s="130"/>
      <c r="I503" s="132">
        <f t="shared" si="186"/>
        <v>0</v>
      </c>
      <c r="J503" s="129">
        <v>38</v>
      </c>
      <c r="K503" s="130">
        <v>21</v>
      </c>
      <c r="L503" s="132">
        <f t="shared" si="187"/>
        <v>59</v>
      </c>
      <c r="M503" s="129"/>
      <c r="N503" s="130"/>
      <c r="O503" s="132">
        <f t="shared" si="188"/>
        <v>0</v>
      </c>
      <c r="P503" s="187">
        <v>39</v>
      </c>
      <c r="Q503" s="188">
        <v>33</v>
      </c>
      <c r="R503" s="132">
        <f t="shared" si="189"/>
        <v>72</v>
      </c>
      <c r="S503" s="187">
        <v>2</v>
      </c>
      <c r="T503" s="188">
        <v>1</v>
      </c>
      <c r="U503" s="132">
        <f t="shared" si="190"/>
        <v>3</v>
      </c>
      <c r="V503" s="54">
        <v>0</v>
      </c>
      <c r="W503" s="55">
        <v>1</v>
      </c>
      <c r="X503" s="132">
        <f t="shared" si="191"/>
        <v>1</v>
      </c>
      <c r="Y503" s="129">
        <f t="shared" si="195"/>
        <v>1223</v>
      </c>
      <c r="Z503" s="130">
        <f t="shared" si="196"/>
        <v>1146</v>
      </c>
      <c r="AA503" s="131">
        <f t="shared" si="197"/>
        <v>2369</v>
      </c>
      <c r="AB503" s="274">
        <f t="shared" si="208"/>
        <v>-9</v>
      </c>
      <c r="AC503" s="409">
        <v>1223</v>
      </c>
      <c r="AD503" s="409">
        <v>1146</v>
      </c>
      <c r="AE503" s="410">
        <v>2369</v>
      </c>
      <c r="AF503" s="371">
        <f t="shared" si="192"/>
        <v>0</v>
      </c>
      <c r="AG503" s="372">
        <f t="shared" si="184"/>
        <v>0</v>
      </c>
      <c r="AH503" s="372">
        <f t="shared" si="185"/>
        <v>0</v>
      </c>
      <c r="AQ503" s="243"/>
      <c r="AR503" s="97"/>
      <c r="AS503" s="97"/>
      <c r="AT503" s="97"/>
      <c r="AU503" s="97"/>
      <c r="AV503" s="97"/>
      <c r="AW503" s="97"/>
      <c r="AX503" s="97"/>
      <c r="AY503" s="97"/>
      <c r="AZ503" s="97"/>
      <c r="BA503" s="101"/>
      <c r="BD503" s="423">
        <f t="shared" si="198"/>
        <v>1</v>
      </c>
      <c r="BE503" s="423">
        <f t="shared" si="199"/>
        <v>-10</v>
      </c>
      <c r="BF503" s="423">
        <f t="shared" si="200"/>
        <v>-9</v>
      </c>
      <c r="BH503" s="97"/>
      <c r="BI503" s="97"/>
    </row>
    <row r="504" spans="2:61" ht="15" customHeight="1">
      <c r="B504" s="1201"/>
      <c r="C504" s="128">
        <v>4</v>
      </c>
      <c r="D504" s="129">
        <v>624</v>
      </c>
      <c r="E504" s="130">
        <v>586</v>
      </c>
      <c r="F504" s="131">
        <v>1210</v>
      </c>
      <c r="G504" s="129"/>
      <c r="H504" s="130"/>
      <c r="I504" s="132">
        <f t="shared" si="186"/>
        <v>0</v>
      </c>
      <c r="J504" s="129">
        <v>25</v>
      </c>
      <c r="K504" s="130">
        <v>18</v>
      </c>
      <c r="L504" s="132">
        <f t="shared" si="187"/>
        <v>43</v>
      </c>
      <c r="M504" s="129"/>
      <c r="N504" s="130"/>
      <c r="O504" s="132">
        <f t="shared" si="188"/>
        <v>0</v>
      </c>
      <c r="P504" s="187">
        <v>20</v>
      </c>
      <c r="Q504" s="188">
        <v>13</v>
      </c>
      <c r="R504" s="132">
        <f t="shared" si="189"/>
        <v>33</v>
      </c>
      <c r="S504" s="187">
        <v>3</v>
      </c>
      <c r="T504" s="188">
        <v>2</v>
      </c>
      <c r="U504" s="132">
        <f t="shared" si="190"/>
        <v>5</v>
      </c>
      <c r="V504" s="54">
        <v>-1</v>
      </c>
      <c r="W504" s="55">
        <v>-2</v>
      </c>
      <c r="X504" s="132">
        <f t="shared" si="191"/>
        <v>-3</v>
      </c>
      <c r="Y504" s="129">
        <f t="shared" si="195"/>
        <v>631</v>
      </c>
      <c r="Z504" s="130">
        <f t="shared" si="196"/>
        <v>591</v>
      </c>
      <c r="AA504" s="131">
        <f t="shared" si="197"/>
        <v>1222</v>
      </c>
      <c r="AB504" s="274">
        <f t="shared" si="208"/>
        <v>12</v>
      </c>
      <c r="AC504" s="409">
        <v>631</v>
      </c>
      <c r="AD504" s="409">
        <v>591</v>
      </c>
      <c r="AE504" s="410">
        <v>1222</v>
      </c>
      <c r="AF504" s="371">
        <f t="shared" si="192"/>
        <v>0</v>
      </c>
      <c r="AG504" s="372">
        <f t="shared" si="184"/>
        <v>0</v>
      </c>
      <c r="AH504" s="372">
        <f t="shared" si="185"/>
        <v>0</v>
      </c>
      <c r="BD504" s="423">
        <f t="shared" si="198"/>
        <v>7</v>
      </c>
      <c r="BE504" s="423">
        <f t="shared" si="199"/>
        <v>5</v>
      </c>
      <c r="BF504" s="423">
        <f t="shared" si="200"/>
        <v>12</v>
      </c>
      <c r="BH504" s="97"/>
      <c r="BI504" s="97"/>
    </row>
    <row r="505" spans="2:61" ht="15" customHeight="1">
      <c r="B505" s="1201"/>
      <c r="C505" s="128">
        <v>5</v>
      </c>
      <c r="D505" s="129">
        <v>632</v>
      </c>
      <c r="E505" s="130">
        <v>592</v>
      </c>
      <c r="F505" s="131">
        <v>1224</v>
      </c>
      <c r="G505" s="129"/>
      <c r="H505" s="130"/>
      <c r="I505" s="132">
        <f t="shared" si="186"/>
        <v>0</v>
      </c>
      <c r="J505" s="129">
        <v>13</v>
      </c>
      <c r="K505" s="130">
        <v>7</v>
      </c>
      <c r="L505" s="132">
        <f t="shared" si="187"/>
        <v>20</v>
      </c>
      <c r="M505" s="129"/>
      <c r="N505" s="130"/>
      <c r="O505" s="132">
        <f t="shared" si="188"/>
        <v>0</v>
      </c>
      <c r="P505" s="187">
        <v>9</v>
      </c>
      <c r="Q505" s="188">
        <v>8</v>
      </c>
      <c r="R505" s="132">
        <f t="shared" si="189"/>
        <v>17</v>
      </c>
      <c r="S505" s="187">
        <v>0</v>
      </c>
      <c r="T505" s="188">
        <v>0</v>
      </c>
      <c r="U505" s="132">
        <f t="shared" si="190"/>
        <v>0</v>
      </c>
      <c r="V505" s="54">
        <v>0</v>
      </c>
      <c r="W505" s="55">
        <v>0</v>
      </c>
      <c r="X505" s="132">
        <f t="shared" si="191"/>
        <v>0</v>
      </c>
      <c r="Y505" s="129">
        <f t="shared" si="195"/>
        <v>636</v>
      </c>
      <c r="Z505" s="130">
        <f t="shared" si="196"/>
        <v>591</v>
      </c>
      <c r="AA505" s="131">
        <f t="shared" si="197"/>
        <v>1227</v>
      </c>
      <c r="AB505" s="274">
        <f t="shared" si="208"/>
        <v>3</v>
      </c>
      <c r="AC505" s="409">
        <v>636</v>
      </c>
      <c r="AD505" s="409">
        <v>591</v>
      </c>
      <c r="AE505" s="410">
        <v>1227</v>
      </c>
      <c r="AF505" s="371">
        <f t="shared" si="192"/>
        <v>0</v>
      </c>
      <c r="AG505" s="372">
        <f t="shared" si="184"/>
        <v>0</v>
      </c>
      <c r="AH505" s="372">
        <f t="shared" si="185"/>
        <v>0</v>
      </c>
      <c r="BD505" s="423">
        <f t="shared" si="198"/>
        <v>4</v>
      </c>
      <c r="BE505" s="423">
        <f t="shared" si="199"/>
        <v>-1</v>
      </c>
      <c r="BF505" s="423">
        <f t="shared" si="200"/>
        <v>3</v>
      </c>
      <c r="BH505" s="97"/>
      <c r="BI505" s="97"/>
    </row>
    <row r="506" spans="2:61" ht="15" customHeight="1">
      <c r="B506" s="1201"/>
      <c r="C506" s="128">
        <v>6</v>
      </c>
      <c r="D506" s="129">
        <v>1310</v>
      </c>
      <c r="E506" s="130">
        <v>1313</v>
      </c>
      <c r="F506" s="131">
        <v>2623</v>
      </c>
      <c r="G506" s="129"/>
      <c r="H506" s="130"/>
      <c r="I506" s="132">
        <f t="shared" si="186"/>
        <v>0</v>
      </c>
      <c r="J506" s="129">
        <v>32</v>
      </c>
      <c r="K506" s="130">
        <v>26</v>
      </c>
      <c r="L506" s="132">
        <f t="shared" si="187"/>
        <v>58</v>
      </c>
      <c r="M506" s="129"/>
      <c r="N506" s="130"/>
      <c r="O506" s="132">
        <f t="shared" si="188"/>
        <v>0</v>
      </c>
      <c r="P506" s="187">
        <v>36</v>
      </c>
      <c r="Q506" s="188">
        <v>28</v>
      </c>
      <c r="R506" s="132">
        <f t="shared" si="189"/>
        <v>64</v>
      </c>
      <c r="S506" s="187">
        <v>0</v>
      </c>
      <c r="T506" s="188">
        <v>0</v>
      </c>
      <c r="U506" s="132">
        <f t="shared" si="190"/>
        <v>0</v>
      </c>
      <c r="V506" s="54">
        <v>0</v>
      </c>
      <c r="W506" s="55">
        <v>0</v>
      </c>
      <c r="X506" s="132">
        <f t="shared" si="191"/>
        <v>0</v>
      </c>
      <c r="Y506" s="129">
        <f t="shared" si="195"/>
        <v>1306</v>
      </c>
      <c r="Z506" s="130">
        <f t="shared" si="196"/>
        <v>1311</v>
      </c>
      <c r="AA506" s="131">
        <f t="shared" si="197"/>
        <v>2617</v>
      </c>
      <c r="AB506" s="274">
        <f t="shared" si="208"/>
        <v>-6</v>
      </c>
      <c r="AC506" s="409">
        <v>1306</v>
      </c>
      <c r="AD506" s="409">
        <v>1311</v>
      </c>
      <c r="AE506" s="410">
        <v>2617</v>
      </c>
      <c r="AF506" s="371">
        <f t="shared" si="192"/>
        <v>0</v>
      </c>
      <c r="AG506" s="372">
        <f t="shared" si="184"/>
        <v>0</v>
      </c>
      <c r="AH506" s="372">
        <f t="shared" si="185"/>
        <v>0</v>
      </c>
      <c r="BD506" s="423">
        <f t="shared" si="198"/>
        <v>-4</v>
      </c>
      <c r="BE506" s="423">
        <f t="shared" si="199"/>
        <v>-2</v>
      </c>
      <c r="BF506" s="423">
        <f t="shared" si="200"/>
        <v>-6</v>
      </c>
      <c r="BH506" s="97"/>
      <c r="BI506" s="97"/>
    </row>
    <row r="507" spans="2:61" ht="15" customHeight="1">
      <c r="B507" s="1202"/>
      <c r="C507" s="198" t="s">
        <v>244</v>
      </c>
      <c r="D507" s="199">
        <v>6384</v>
      </c>
      <c r="E507" s="200">
        <v>6194</v>
      </c>
      <c r="F507" s="201">
        <v>12578</v>
      </c>
      <c r="G507" s="199">
        <f aca="true" t="shared" si="209" ref="G507:W507">SUM(G501:G506)</f>
        <v>0</v>
      </c>
      <c r="H507" s="200">
        <f t="shared" si="209"/>
        <v>0</v>
      </c>
      <c r="I507" s="201">
        <f t="shared" si="186"/>
        <v>0</v>
      </c>
      <c r="J507" s="199">
        <f t="shared" si="209"/>
        <v>187</v>
      </c>
      <c r="K507" s="200">
        <f t="shared" si="209"/>
        <v>127</v>
      </c>
      <c r="L507" s="201">
        <f t="shared" si="187"/>
        <v>314</v>
      </c>
      <c r="M507" s="199">
        <f>SUM(M501:M506)</f>
        <v>0</v>
      </c>
      <c r="N507" s="200">
        <f>SUM(N501:N506)</f>
        <v>0</v>
      </c>
      <c r="O507" s="201">
        <f t="shared" si="188"/>
        <v>0</v>
      </c>
      <c r="P507" s="199">
        <f t="shared" si="209"/>
        <v>164</v>
      </c>
      <c r="Q507" s="200">
        <f t="shared" si="209"/>
        <v>142</v>
      </c>
      <c r="R507" s="201">
        <f t="shared" si="189"/>
        <v>306</v>
      </c>
      <c r="S507" s="199">
        <f t="shared" si="209"/>
        <v>9</v>
      </c>
      <c r="T507" s="200">
        <f t="shared" si="209"/>
        <v>6</v>
      </c>
      <c r="U507" s="201">
        <f t="shared" si="190"/>
        <v>15</v>
      </c>
      <c r="V507" s="64">
        <f t="shared" si="209"/>
        <v>0</v>
      </c>
      <c r="W507" s="65">
        <f t="shared" si="209"/>
        <v>0</v>
      </c>
      <c r="X507" s="201">
        <f t="shared" si="191"/>
        <v>0</v>
      </c>
      <c r="Y507" s="199">
        <f t="shared" si="195"/>
        <v>6416</v>
      </c>
      <c r="Z507" s="200">
        <f t="shared" si="196"/>
        <v>6185</v>
      </c>
      <c r="AA507" s="201">
        <f t="shared" si="197"/>
        <v>12601</v>
      </c>
      <c r="AB507" s="279">
        <f>SUM(AB501:AB506)</f>
        <v>23</v>
      </c>
      <c r="AC507" s="419">
        <v>6416</v>
      </c>
      <c r="AD507" s="419">
        <v>6185</v>
      </c>
      <c r="AE507" s="419">
        <v>12601</v>
      </c>
      <c r="AF507" s="381">
        <f t="shared" si="192"/>
        <v>0</v>
      </c>
      <c r="AG507" s="382">
        <f t="shared" si="184"/>
        <v>0</v>
      </c>
      <c r="AH507" s="382">
        <f t="shared" si="185"/>
        <v>0</v>
      </c>
      <c r="AQ507" s="243"/>
      <c r="AR507" s="97"/>
      <c r="AS507" s="97"/>
      <c r="BD507" s="423">
        <f t="shared" si="198"/>
        <v>32</v>
      </c>
      <c r="BE507" s="423">
        <f t="shared" si="199"/>
        <v>-9</v>
      </c>
      <c r="BF507" s="423">
        <f t="shared" si="200"/>
        <v>23</v>
      </c>
      <c r="BH507" s="97"/>
      <c r="BI507" s="97"/>
    </row>
    <row r="508" spans="2:61" ht="15" customHeight="1">
      <c r="B508" s="1201" t="s">
        <v>249</v>
      </c>
      <c r="C508" s="161">
        <v>1</v>
      </c>
      <c r="D508" s="162">
        <v>1399</v>
      </c>
      <c r="E508" s="163">
        <v>1478</v>
      </c>
      <c r="F508" s="164">
        <v>2877</v>
      </c>
      <c r="G508" s="162"/>
      <c r="H508" s="163"/>
      <c r="I508" s="165">
        <f t="shared" si="186"/>
        <v>0</v>
      </c>
      <c r="J508" s="162">
        <v>38</v>
      </c>
      <c r="K508" s="163">
        <v>42</v>
      </c>
      <c r="L508" s="165">
        <f t="shared" si="187"/>
        <v>80</v>
      </c>
      <c r="M508" s="162"/>
      <c r="N508" s="163"/>
      <c r="O508" s="165">
        <f t="shared" si="188"/>
        <v>0</v>
      </c>
      <c r="P508" s="191">
        <v>21</v>
      </c>
      <c r="Q508" s="192">
        <v>24</v>
      </c>
      <c r="R508" s="165">
        <f t="shared" si="189"/>
        <v>45</v>
      </c>
      <c r="S508" s="191">
        <v>1</v>
      </c>
      <c r="T508" s="192">
        <v>1</v>
      </c>
      <c r="U508" s="165">
        <f t="shared" si="190"/>
        <v>2</v>
      </c>
      <c r="V508" s="58">
        <v>1</v>
      </c>
      <c r="W508" s="59">
        <v>4</v>
      </c>
      <c r="X508" s="165">
        <f t="shared" si="191"/>
        <v>5</v>
      </c>
      <c r="Y508" s="162">
        <f t="shared" si="195"/>
        <v>1418</v>
      </c>
      <c r="Z508" s="163">
        <f t="shared" si="196"/>
        <v>1501</v>
      </c>
      <c r="AA508" s="164">
        <f t="shared" si="197"/>
        <v>2919</v>
      </c>
      <c r="AB508" s="276">
        <f aca="true" t="shared" si="210" ref="AB508:AB513">AA508-F508</f>
        <v>42</v>
      </c>
      <c r="AC508" s="413">
        <v>1418</v>
      </c>
      <c r="AD508" s="413">
        <v>1501</v>
      </c>
      <c r="AE508" s="414">
        <v>2919</v>
      </c>
      <c r="AF508" s="375">
        <f t="shared" si="192"/>
        <v>0</v>
      </c>
      <c r="AG508" s="376">
        <f t="shared" si="184"/>
        <v>0</v>
      </c>
      <c r="AH508" s="376">
        <f t="shared" si="185"/>
        <v>0</v>
      </c>
      <c r="BD508" s="423">
        <f t="shared" si="198"/>
        <v>19</v>
      </c>
      <c r="BE508" s="423">
        <f t="shared" si="199"/>
        <v>23</v>
      </c>
      <c r="BF508" s="423">
        <f t="shared" si="200"/>
        <v>42</v>
      </c>
      <c r="BH508" s="97"/>
      <c r="BI508" s="97"/>
    </row>
    <row r="509" spans="2:61" ht="15" customHeight="1">
      <c r="B509" s="1201"/>
      <c r="C509" s="128">
        <v>2</v>
      </c>
      <c r="D509" s="129">
        <v>957</v>
      </c>
      <c r="E509" s="130">
        <v>954</v>
      </c>
      <c r="F509" s="131">
        <v>1911</v>
      </c>
      <c r="G509" s="129"/>
      <c r="H509" s="130"/>
      <c r="I509" s="132">
        <f t="shared" si="186"/>
        <v>0</v>
      </c>
      <c r="J509" s="129">
        <v>33</v>
      </c>
      <c r="K509" s="130">
        <v>17</v>
      </c>
      <c r="L509" s="132">
        <f t="shared" si="187"/>
        <v>50</v>
      </c>
      <c r="M509" s="129"/>
      <c r="N509" s="130"/>
      <c r="O509" s="132">
        <f t="shared" si="188"/>
        <v>0</v>
      </c>
      <c r="P509" s="187">
        <v>24</v>
      </c>
      <c r="Q509" s="188">
        <v>20</v>
      </c>
      <c r="R509" s="132">
        <f t="shared" si="189"/>
        <v>44</v>
      </c>
      <c r="S509" s="187">
        <v>0</v>
      </c>
      <c r="T509" s="188">
        <v>0</v>
      </c>
      <c r="U509" s="132">
        <f t="shared" si="190"/>
        <v>0</v>
      </c>
      <c r="V509" s="54">
        <v>1</v>
      </c>
      <c r="W509" s="55">
        <v>-5</v>
      </c>
      <c r="X509" s="132">
        <f t="shared" si="191"/>
        <v>-4</v>
      </c>
      <c r="Y509" s="129">
        <f t="shared" si="195"/>
        <v>967</v>
      </c>
      <c r="Z509" s="130">
        <f t="shared" si="196"/>
        <v>946</v>
      </c>
      <c r="AA509" s="131">
        <f t="shared" si="197"/>
        <v>1913</v>
      </c>
      <c r="AB509" s="274">
        <f t="shared" si="210"/>
        <v>2</v>
      </c>
      <c r="AC509" s="409">
        <v>967</v>
      </c>
      <c r="AD509" s="409">
        <v>946</v>
      </c>
      <c r="AE509" s="410">
        <v>1913</v>
      </c>
      <c r="AF509" s="371">
        <f t="shared" si="192"/>
        <v>0</v>
      </c>
      <c r="AG509" s="372">
        <f t="shared" si="184"/>
        <v>0</v>
      </c>
      <c r="AH509" s="372">
        <f t="shared" si="185"/>
        <v>0</v>
      </c>
      <c r="BD509" s="423">
        <f t="shared" si="198"/>
        <v>10</v>
      </c>
      <c r="BE509" s="423">
        <f t="shared" si="199"/>
        <v>-8</v>
      </c>
      <c r="BF509" s="423">
        <f t="shared" si="200"/>
        <v>2</v>
      </c>
      <c r="BH509" s="97"/>
      <c r="BI509" s="97"/>
    </row>
    <row r="510" spans="1:58" s="97" customFormat="1" ht="15" customHeight="1">
      <c r="A510" s="96"/>
      <c r="B510" s="1201"/>
      <c r="C510" s="128">
        <v>3</v>
      </c>
      <c r="D510" s="129">
        <v>910</v>
      </c>
      <c r="E510" s="130">
        <v>882</v>
      </c>
      <c r="F510" s="131">
        <v>1792</v>
      </c>
      <c r="G510" s="129"/>
      <c r="H510" s="130"/>
      <c r="I510" s="132">
        <f t="shared" si="186"/>
        <v>0</v>
      </c>
      <c r="J510" s="129">
        <v>18</v>
      </c>
      <c r="K510" s="130">
        <v>20</v>
      </c>
      <c r="L510" s="132">
        <f t="shared" si="187"/>
        <v>38</v>
      </c>
      <c r="M510" s="129"/>
      <c r="N510" s="130"/>
      <c r="O510" s="132">
        <f t="shared" si="188"/>
        <v>0</v>
      </c>
      <c r="P510" s="187">
        <v>18</v>
      </c>
      <c r="Q510" s="188">
        <v>18</v>
      </c>
      <c r="R510" s="132">
        <f t="shared" si="189"/>
        <v>36</v>
      </c>
      <c r="S510" s="187">
        <v>1</v>
      </c>
      <c r="T510" s="188">
        <v>2</v>
      </c>
      <c r="U510" s="132">
        <f t="shared" si="190"/>
        <v>3</v>
      </c>
      <c r="V510" s="54">
        <v>-2</v>
      </c>
      <c r="W510" s="55">
        <v>-3</v>
      </c>
      <c r="X510" s="132">
        <f t="shared" si="191"/>
        <v>-5</v>
      </c>
      <c r="Y510" s="129">
        <f t="shared" si="195"/>
        <v>909</v>
      </c>
      <c r="Z510" s="130">
        <f t="shared" si="196"/>
        <v>883</v>
      </c>
      <c r="AA510" s="131">
        <f t="shared" si="197"/>
        <v>1792</v>
      </c>
      <c r="AB510" s="274">
        <f t="shared" si="210"/>
        <v>0</v>
      </c>
      <c r="AC510" s="409">
        <v>909</v>
      </c>
      <c r="AD510" s="409">
        <v>883</v>
      </c>
      <c r="AE510" s="410">
        <v>1792</v>
      </c>
      <c r="AF510" s="371">
        <f t="shared" si="192"/>
        <v>0</v>
      </c>
      <c r="AG510" s="372">
        <f t="shared" si="184"/>
        <v>0</v>
      </c>
      <c r="AH510" s="372">
        <f t="shared" si="185"/>
        <v>0</v>
      </c>
      <c r="AJ510" s="184"/>
      <c r="AK510" s="185"/>
      <c r="AL510" s="185"/>
      <c r="AM510" s="185"/>
      <c r="AN510" s="185"/>
      <c r="AO510" s="185"/>
      <c r="AP510" s="185"/>
      <c r="AQ510" s="247"/>
      <c r="AR510" s="183"/>
      <c r="AS510" s="183"/>
      <c r="AT510" s="183"/>
      <c r="AU510" s="183"/>
      <c r="AV510" s="183"/>
      <c r="AW510" s="183"/>
      <c r="AX510" s="183"/>
      <c r="AY510" s="183"/>
      <c r="AZ510" s="183"/>
      <c r="BA510" s="186"/>
      <c r="BD510" s="423">
        <f t="shared" si="198"/>
        <v>-1</v>
      </c>
      <c r="BE510" s="423">
        <f t="shared" si="199"/>
        <v>1</v>
      </c>
      <c r="BF510" s="423">
        <f t="shared" si="200"/>
        <v>0</v>
      </c>
    </row>
    <row r="511" spans="2:61" ht="15" customHeight="1">
      <c r="B511" s="1201"/>
      <c r="C511" s="128">
        <v>4</v>
      </c>
      <c r="D511" s="129">
        <v>1100</v>
      </c>
      <c r="E511" s="130">
        <v>1160</v>
      </c>
      <c r="F511" s="131">
        <v>2260</v>
      </c>
      <c r="G511" s="129"/>
      <c r="H511" s="130"/>
      <c r="I511" s="132">
        <f t="shared" si="186"/>
        <v>0</v>
      </c>
      <c r="J511" s="129">
        <v>24</v>
      </c>
      <c r="K511" s="130">
        <v>16</v>
      </c>
      <c r="L511" s="132">
        <f t="shared" si="187"/>
        <v>40</v>
      </c>
      <c r="M511" s="129"/>
      <c r="N511" s="130"/>
      <c r="O511" s="132">
        <f t="shared" si="188"/>
        <v>0</v>
      </c>
      <c r="P511" s="187">
        <v>24</v>
      </c>
      <c r="Q511" s="188">
        <v>18</v>
      </c>
      <c r="R511" s="132">
        <f t="shared" si="189"/>
        <v>42</v>
      </c>
      <c r="S511" s="187">
        <v>1</v>
      </c>
      <c r="T511" s="188">
        <v>1</v>
      </c>
      <c r="U511" s="132">
        <f t="shared" si="190"/>
        <v>2</v>
      </c>
      <c r="V511" s="54">
        <v>2</v>
      </c>
      <c r="W511" s="55">
        <v>2</v>
      </c>
      <c r="X511" s="132">
        <f t="shared" si="191"/>
        <v>4</v>
      </c>
      <c r="Y511" s="129">
        <f t="shared" si="195"/>
        <v>1103</v>
      </c>
      <c r="Z511" s="130">
        <f t="shared" si="196"/>
        <v>1161</v>
      </c>
      <c r="AA511" s="131">
        <f t="shared" si="197"/>
        <v>2264</v>
      </c>
      <c r="AB511" s="274">
        <f t="shared" si="210"/>
        <v>4</v>
      </c>
      <c r="AC511" s="409">
        <v>1103</v>
      </c>
      <c r="AD511" s="409">
        <v>1161</v>
      </c>
      <c r="AE511" s="410">
        <v>2264</v>
      </c>
      <c r="AF511" s="371">
        <f t="shared" si="192"/>
        <v>0</v>
      </c>
      <c r="AG511" s="372">
        <f t="shared" si="184"/>
        <v>0</v>
      </c>
      <c r="AH511" s="372">
        <f t="shared" si="185"/>
        <v>0</v>
      </c>
      <c r="BD511" s="423">
        <f t="shared" si="198"/>
        <v>3</v>
      </c>
      <c r="BE511" s="423">
        <f t="shared" si="199"/>
        <v>1</v>
      </c>
      <c r="BF511" s="423">
        <f t="shared" si="200"/>
        <v>4</v>
      </c>
      <c r="BH511" s="97"/>
      <c r="BI511" s="97"/>
    </row>
    <row r="512" spans="2:61" ht="15" customHeight="1">
      <c r="B512" s="1201"/>
      <c r="C512" s="128">
        <v>5</v>
      </c>
      <c r="D512" s="129">
        <v>1082</v>
      </c>
      <c r="E512" s="130">
        <v>1124</v>
      </c>
      <c r="F512" s="131">
        <v>2206</v>
      </c>
      <c r="G512" s="129"/>
      <c r="H512" s="130"/>
      <c r="I512" s="132">
        <f t="shared" si="186"/>
        <v>0</v>
      </c>
      <c r="J512" s="129">
        <v>19</v>
      </c>
      <c r="K512" s="130">
        <v>11</v>
      </c>
      <c r="L512" s="132">
        <f t="shared" si="187"/>
        <v>30</v>
      </c>
      <c r="M512" s="129"/>
      <c r="N512" s="130"/>
      <c r="O512" s="132">
        <f t="shared" si="188"/>
        <v>0</v>
      </c>
      <c r="P512" s="187">
        <v>9</v>
      </c>
      <c r="Q512" s="188">
        <v>17</v>
      </c>
      <c r="R512" s="132">
        <f t="shared" si="189"/>
        <v>26</v>
      </c>
      <c r="S512" s="187">
        <v>2</v>
      </c>
      <c r="T512" s="188">
        <v>0</v>
      </c>
      <c r="U512" s="132">
        <f t="shared" si="190"/>
        <v>2</v>
      </c>
      <c r="V512" s="54">
        <v>1</v>
      </c>
      <c r="W512" s="55">
        <v>1</v>
      </c>
      <c r="X512" s="132">
        <f t="shared" si="191"/>
        <v>2</v>
      </c>
      <c r="Y512" s="129">
        <f t="shared" si="195"/>
        <v>1095</v>
      </c>
      <c r="Z512" s="130">
        <f t="shared" si="196"/>
        <v>1119</v>
      </c>
      <c r="AA512" s="131">
        <f t="shared" si="197"/>
        <v>2214</v>
      </c>
      <c r="AB512" s="274">
        <f t="shared" si="210"/>
        <v>8</v>
      </c>
      <c r="AC512" s="409">
        <v>1095</v>
      </c>
      <c r="AD512" s="409">
        <v>1119</v>
      </c>
      <c r="AE512" s="410">
        <v>2214</v>
      </c>
      <c r="AF512" s="371">
        <f t="shared" si="192"/>
        <v>0</v>
      </c>
      <c r="AG512" s="372">
        <f t="shared" si="184"/>
        <v>0</v>
      </c>
      <c r="AH512" s="372">
        <f t="shared" si="185"/>
        <v>0</v>
      </c>
      <c r="AQ512" s="243"/>
      <c r="AR512" s="97"/>
      <c r="AS512" s="97"/>
      <c r="AT512" s="97"/>
      <c r="AU512" s="97"/>
      <c r="AV512" s="97"/>
      <c r="AW512" s="97"/>
      <c r="AX512" s="97"/>
      <c r="AY512" s="97"/>
      <c r="AZ512" s="97"/>
      <c r="BA512" s="101"/>
      <c r="BD512" s="423">
        <f t="shared" si="198"/>
        <v>13</v>
      </c>
      <c r="BE512" s="423">
        <f t="shared" si="199"/>
        <v>-5</v>
      </c>
      <c r="BF512" s="423">
        <f t="shared" si="200"/>
        <v>8</v>
      </c>
      <c r="BH512" s="97"/>
      <c r="BI512" s="97"/>
    </row>
    <row r="513" spans="2:61" ht="15" customHeight="1">
      <c r="B513" s="1201"/>
      <c r="C513" s="128">
        <v>6</v>
      </c>
      <c r="D513" s="129">
        <v>838</v>
      </c>
      <c r="E513" s="130">
        <v>939</v>
      </c>
      <c r="F513" s="131">
        <v>1777</v>
      </c>
      <c r="G513" s="129"/>
      <c r="H513" s="130"/>
      <c r="I513" s="132">
        <f t="shared" si="186"/>
        <v>0</v>
      </c>
      <c r="J513" s="129">
        <v>11</v>
      </c>
      <c r="K513" s="130">
        <v>12</v>
      </c>
      <c r="L513" s="132">
        <f t="shared" si="187"/>
        <v>23</v>
      </c>
      <c r="M513" s="129"/>
      <c r="N513" s="130"/>
      <c r="O513" s="132">
        <f t="shared" si="188"/>
        <v>0</v>
      </c>
      <c r="P513" s="187">
        <v>17</v>
      </c>
      <c r="Q513" s="188">
        <v>15</v>
      </c>
      <c r="R513" s="132">
        <f t="shared" si="189"/>
        <v>32</v>
      </c>
      <c r="S513" s="187">
        <v>0</v>
      </c>
      <c r="T513" s="188">
        <v>0</v>
      </c>
      <c r="U513" s="132">
        <f t="shared" si="190"/>
        <v>0</v>
      </c>
      <c r="V513" s="54">
        <v>-3</v>
      </c>
      <c r="W513" s="55">
        <v>1</v>
      </c>
      <c r="X513" s="132">
        <f t="shared" si="191"/>
        <v>-2</v>
      </c>
      <c r="Y513" s="129">
        <f t="shared" si="195"/>
        <v>829</v>
      </c>
      <c r="Z513" s="130">
        <f t="shared" si="196"/>
        <v>937</v>
      </c>
      <c r="AA513" s="131">
        <f t="shared" si="197"/>
        <v>1766</v>
      </c>
      <c r="AB513" s="274">
        <f t="shared" si="210"/>
        <v>-11</v>
      </c>
      <c r="AC513" s="409">
        <v>829</v>
      </c>
      <c r="AD513" s="409">
        <v>937</v>
      </c>
      <c r="AE513" s="410">
        <v>1766</v>
      </c>
      <c r="AF513" s="371">
        <f t="shared" si="192"/>
        <v>0</v>
      </c>
      <c r="AG513" s="372">
        <f t="shared" si="184"/>
        <v>0</v>
      </c>
      <c r="AH513" s="372">
        <f t="shared" si="185"/>
        <v>0</v>
      </c>
      <c r="AT513" s="97"/>
      <c r="AU513" s="97"/>
      <c r="AV513" s="97"/>
      <c r="AW513" s="97"/>
      <c r="AX513" s="97"/>
      <c r="AY513" s="97"/>
      <c r="AZ513" s="97"/>
      <c r="BA513" s="101"/>
      <c r="BD513" s="423">
        <f t="shared" si="198"/>
        <v>-9</v>
      </c>
      <c r="BE513" s="423">
        <f t="shared" si="199"/>
        <v>-2</v>
      </c>
      <c r="BF513" s="423">
        <f t="shared" si="200"/>
        <v>-11</v>
      </c>
      <c r="BH513" s="97"/>
      <c r="BI513" s="97"/>
    </row>
    <row r="514" spans="2:61" ht="15" customHeight="1">
      <c r="B514" s="1202"/>
      <c r="C514" s="198" t="s">
        <v>244</v>
      </c>
      <c r="D514" s="199">
        <v>6286</v>
      </c>
      <c r="E514" s="200">
        <v>6537</v>
      </c>
      <c r="F514" s="201">
        <v>12823</v>
      </c>
      <c r="G514" s="199">
        <f aca="true" t="shared" si="211" ref="G514:W514">SUM(G508:G513)</f>
        <v>0</v>
      </c>
      <c r="H514" s="200">
        <f t="shared" si="211"/>
        <v>0</v>
      </c>
      <c r="I514" s="201">
        <f t="shared" si="186"/>
        <v>0</v>
      </c>
      <c r="J514" s="199">
        <f t="shared" si="211"/>
        <v>143</v>
      </c>
      <c r="K514" s="200">
        <f t="shared" si="211"/>
        <v>118</v>
      </c>
      <c r="L514" s="201">
        <f t="shared" si="187"/>
        <v>261</v>
      </c>
      <c r="M514" s="199">
        <f>SUM(M508:M513)</f>
        <v>0</v>
      </c>
      <c r="N514" s="200">
        <f>SUM(N508:N513)</f>
        <v>0</v>
      </c>
      <c r="O514" s="201">
        <f t="shared" si="188"/>
        <v>0</v>
      </c>
      <c r="P514" s="199">
        <f t="shared" si="211"/>
        <v>113</v>
      </c>
      <c r="Q514" s="200">
        <f t="shared" si="211"/>
        <v>112</v>
      </c>
      <c r="R514" s="201">
        <f t="shared" si="189"/>
        <v>225</v>
      </c>
      <c r="S514" s="199">
        <f t="shared" si="211"/>
        <v>5</v>
      </c>
      <c r="T514" s="200">
        <f t="shared" si="211"/>
        <v>4</v>
      </c>
      <c r="U514" s="201">
        <f t="shared" si="190"/>
        <v>9</v>
      </c>
      <c r="V514" s="64">
        <f t="shared" si="211"/>
        <v>0</v>
      </c>
      <c r="W514" s="65">
        <f t="shared" si="211"/>
        <v>0</v>
      </c>
      <c r="X514" s="201">
        <f t="shared" si="191"/>
        <v>0</v>
      </c>
      <c r="Y514" s="199">
        <f t="shared" si="195"/>
        <v>6321</v>
      </c>
      <c r="Z514" s="200">
        <f t="shared" si="196"/>
        <v>6547</v>
      </c>
      <c r="AA514" s="201">
        <f t="shared" si="197"/>
        <v>12868</v>
      </c>
      <c r="AB514" s="279">
        <f>SUM(AB508:AB513)</f>
        <v>45</v>
      </c>
      <c r="AC514" s="419">
        <v>6321</v>
      </c>
      <c r="AD514" s="419">
        <v>6547</v>
      </c>
      <c r="AE514" s="419">
        <v>12868</v>
      </c>
      <c r="AF514" s="381">
        <f t="shared" si="192"/>
        <v>0</v>
      </c>
      <c r="AG514" s="382">
        <f t="shared" si="184"/>
        <v>0</v>
      </c>
      <c r="AH514" s="382">
        <f t="shared" si="185"/>
        <v>0</v>
      </c>
      <c r="BD514" s="423">
        <f t="shared" si="198"/>
        <v>35</v>
      </c>
      <c r="BE514" s="423">
        <f t="shared" si="199"/>
        <v>10</v>
      </c>
      <c r="BF514" s="423">
        <f t="shared" si="200"/>
        <v>45</v>
      </c>
      <c r="BH514" s="97"/>
      <c r="BI514" s="97"/>
    </row>
    <row r="515" spans="2:61" ht="15" customHeight="1">
      <c r="B515" s="1257" t="s">
        <v>317</v>
      </c>
      <c r="C515" s="1258"/>
      <c r="D515" s="202">
        <v>39507</v>
      </c>
      <c r="E515" s="202">
        <v>39935</v>
      </c>
      <c r="F515" s="202">
        <v>79442</v>
      </c>
      <c r="G515" s="202">
        <f aca="true" t="shared" si="212" ref="G515:W515">SUM(G514,G507,G500,G495,G486)</f>
        <v>0</v>
      </c>
      <c r="H515" s="203">
        <f t="shared" si="212"/>
        <v>0</v>
      </c>
      <c r="I515" s="204">
        <f t="shared" si="186"/>
        <v>0</v>
      </c>
      <c r="J515" s="202">
        <f t="shared" si="212"/>
        <v>1040</v>
      </c>
      <c r="K515" s="203">
        <f t="shared" si="212"/>
        <v>827</v>
      </c>
      <c r="L515" s="204">
        <f t="shared" si="187"/>
        <v>1867</v>
      </c>
      <c r="M515" s="202">
        <f>SUM(M514,M507,M500,M495,M486)</f>
        <v>0</v>
      </c>
      <c r="N515" s="203">
        <f>SUM(N514,N507,N500,N495,N486)</f>
        <v>0</v>
      </c>
      <c r="O515" s="204">
        <f t="shared" si="188"/>
        <v>0</v>
      </c>
      <c r="P515" s="202">
        <f t="shared" si="212"/>
        <v>830</v>
      </c>
      <c r="Q515" s="203">
        <f t="shared" si="212"/>
        <v>721</v>
      </c>
      <c r="R515" s="204">
        <f t="shared" si="189"/>
        <v>1551</v>
      </c>
      <c r="S515" s="202">
        <f t="shared" si="212"/>
        <v>28</v>
      </c>
      <c r="T515" s="203">
        <f t="shared" si="212"/>
        <v>24</v>
      </c>
      <c r="U515" s="204">
        <f t="shared" si="190"/>
        <v>52</v>
      </c>
      <c r="V515" s="66">
        <f t="shared" si="212"/>
        <v>-1</v>
      </c>
      <c r="W515" s="67">
        <f t="shared" si="212"/>
        <v>-1</v>
      </c>
      <c r="X515" s="204">
        <f t="shared" si="191"/>
        <v>-2</v>
      </c>
      <c r="Y515" s="202">
        <f t="shared" si="195"/>
        <v>39744</v>
      </c>
      <c r="Z515" s="203">
        <f t="shared" si="196"/>
        <v>40064</v>
      </c>
      <c r="AA515" s="204">
        <f t="shared" si="197"/>
        <v>79808</v>
      </c>
      <c r="AB515" s="280">
        <f>SUM(AB514,AB507,AB500,AB495,AB486)</f>
        <v>366</v>
      </c>
      <c r="AC515" s="202">
        <f>SUM(AC514,AC507,AC500,AC495,AC486)</f>
        <v>39744</v>
      </c>
      <c r="AD515" s="202">
        <f>SUM(AD514,AD507,AD500,AD495,AD486)</f>
        <v>40064</v>
      </c>
      <c r="AE515" s="202">
        <f>SUM(AE514,AE507,AE500,AE495,AE486)</f>
        <v>79808</v>
      </c>
      <c r="AF515" s="383">
        <f t="shared" si="192"/>
        <v>0</v>
      </c>
      <c r="AG515" s="384">
        <f t="shared" si="184"/>
        <v>0</v>
      </c>
      <c r="AH515" s="384">
        <f t="shared" si="185"/>
        <v>0</v>
      </c>
      <c r="BD515" s="423">
        <f t="shared" si="198"/>
        <v>237</v>
      </c>
      <c r="BE515" s="423">
        <f t="shared" si="199"/>
        <v>129</v>
      </c>
      <c r="BF515" s="423">
        <f t="shared" si="200"/>
        <v>366</v>
      </c>
      <c r="BH515" s="97"/>
      <c r="BI515" s="97"/>
    </row>
    <row r="516" spans="2:61" ht="15" customHeight="1">
      <c r="B516" s="1259" t="s">
        <v>509</v>
      </c>
      <c r="C516" s="615" t="s">
        <v>526</v>
      </c>
      <c r="D516" s="118">
        <v>508</v>
      </c>
      <c r="E516" s="119">
        <v>549</v>
      </c>
      <c r="F516" s="120">
        <v>1057</v>
      </c>
      <c r="G516" s="118"/>
      <c r="H516" s="119"/>
      <c r="I516" s="121">
        <f t="shared" si="186"/>
        <v>0</v>
      </c>
      <c r="J516" s="118">
        <v>11</v>
      </c>
      <c r="K516" s="119">
        <v>4</v>
      </c>
      <c r="L516" s="121">
        <f t="shared" si="187"/>
        <v>15</v>
      </c>
      <c r="M516" s="118"/>
      <c r="N516" s="119"/>
      <c r="O516" s="121">
        <f t="shared" si="188"/>
        <v>0</v>
      </c>
      <c r="P516" s="181">
        <v>5</v>
      </c>
      <c r="Q516" s="182">
        <v>4</v>
      </c>
      <c r="R516" s="121">
        <f t="shared" si="189"/>
        <v>9</v>
      </c>
      <c r="S516" s="181">
        <v>0</v>
      </c>
      <c r="T516" s="182">
        <v>0</v>
      </c>
      <c r="U516" s="121">
        <f t="shared" si="190"/>
        <v>0</v>
      </c>
      <c r="V516" s="52">
        <v>1</v>
      </c>
      <c r="W516" s="53">
        <v>0</v>
      </c>
      <c r="X516" s="121">
        <f t="shared" si="191"/>
        <v>1</v>
      </c>
      <c r="Y516" s="118">
        <f t="shared" si="195"/>
        <v>515</v>
      </c>
      <c r="Z516" s="119">
        <f t="shared" si="196"/>
        <v>549</v>
      </c>
      <c r="AA516" s="120">
        <f t="shared" si="197"/>
        <v>1064</v>
      </c>
      <c r="AB516" s="273">
        <f>AA516-F516</f>
        <v>7</v>
      </c>
      <c r="AC516" s="407">
        <v>515</v>
      </c>
      <c r="AD516" s="407">
        <v>549</v>
      </c>
      <c r="AE516" s="408">
        <v>1064</v>
      </c>
      <c r="AF516" s="369">
        <f t="shared" si="192"/>
        <v>0</v>
      </c>
      <c r="AG516" s="370">
        <f t="shared" si="184"/>
        <v>0</v>
      </c>
      <c r="AH516" s="370">
        <f t="shared" si="185"/>
        <v>0</v>
      </c>
      <c r="BD516" s="423">
        <f t="shared" si="198"/>
        <v>7</v>
      </c>
      <c r="BE516" s="423">
        <f t="shared" si="199"/>
        <v>0</v>
      </c>
      <c r="BF516" s="423">
        <f t="shared" si="200"/>
        <v>7</v>
      </c>
      <c r="BH516" s="97"/>
      <c r="BI516" s="97"/>
    </row>
    <row r="517" spans="2:61" ht="15" customHeight="1">
      <c r="B517" s="1260"/>
      <c r="C517" s="615" t="s">
        <v>527</v>
      </c>
      <c r="D517" s="129">
        <v>1084</v>
      </c>
      <c r="E517" s="130">
        <v>1132</v>
      </c>
      <c r="F517" s="131">
        <v>2216</v>
      </c>
      <c r="G517" s="129"/>
      <c r="H517" s="130"/>
      <c r="I517" s="132">
        <f t="shared" si="186"/>
        <v>0</v>
      </c>
      <c r="J517" s="129">
        <v>17</v>
      </c>
      <c r="K517" s="130">
        <v>23</v>
      </c>
      <c r="L517" s="132">
        <f t="shared" si="187"/>
        <v>40</v>
      </c>
      <c r="M517" s="129"/>
      <c r="N517" s="130"/>
      <c r="O517" s="132">
        <f t="shared" si="188"/>
        <v>0</v>
      </c>
      <c r="P517" s="187">
        <v>12</v>
      </c>
      <c r="Q517" s="188">
        <v>16</v>
      </c>
      <c r="R517" s="132">
        <f t="shared" si="189"/>
        <v>28</v>
      </c>
      <c r="S517" s="187">
        <v>2</v>
      </c>
      <c r="T517" s="188">
        <v>2</v>
      </c>
      <c r="U517" s="132">
        <f t="shared" si="190"/>
        <v>4</v>
      </c>
      <c r="V517" s="54">
        <v>0</v>
      </c>
      <c r="W517" s="55">
        <v>-1</v>
      </c>
      <c r="X517" s="132">
        <f t="shared" si="191"/>
        <v>-1</v>
      </c>
      <c r="Y517" s="129">
        <f t="shared" si="195"/>
        <v>1091</v>
      </c>
      <c r="Z517" s="130">
        <f t="shared" si="196"/>
        <v>1140</v>
      </c>
      <c r="AA517" s="131">
        <f t="shared" si="197"/>
        <v>2231</v>
      </c>
      <c r="AB517" s="274">
        <f>AA517-F517</f>
        <v>15</v>
      </c>
      <c r="AC517" s="409">
        <v>1091</v>
      </c>
      <c r="AD517" s="409">
        <v>1140</v>
      </c>
      <c r="AE517" s="410">
        <v>2231</v>
      </c>
      <c r="AF517" s="371">
        <f t="shared" si="192"/>
        <v>0</v>
      </c>
      <c r="AG517" s="372">
        <f t="shared" si="184"/>
        <v>0</v>
      </c>
      <c r="AH517" s="372">
        <f t="shared" si="185"/>
        <v>0</v>
      </c>
      <c r="BD517" s="423">
        <f t="shared" si="198"/>
        <v>7</v>
      </c>
      <c r="BE517" s="423">
        <f t="shared" si="199"/>
        <v>8</v>
      </c>
      <c r="BF517" s="423">
        <f t="shared" si="200"/>
        <v>15</v>
      </c>
      <c r="BH517" s="97"/>
      <c r="BI517" s="97"/>
    </row>
    <row r="518" spans="2:61" ht="15" customHeight="1">
      <c r="B518" s="1260"/>
      <c r="C518" s="615" t="s">
        <v>528</v>
      </c>
      <c r="D518" s="129">
        <v>1600</v>
      </c>
      <c r="E518" s="130">
        <v>1676</v>
      </c>
      <c r="F518" s="131">
        <v>3276</v>
      </c>
      <c r="G518" s="129"/>
      <c r="H518" s="130"/>
      <c r="I518" s="132">
        <f t="shared" si="186"/>
        <v>0</v>
      </c>
      <c r="J518" s="129">
        <v>32</v>
      </c>
      <c r="K518" s="130">
        <v>28</v>
      </c>
      <c r="L518" s="132">
        <f t="shared" si="187"/>
        <v>60</v>
      </c>
      <c r="M518" s="129"/>
      <c r="N518" s="130"/>
      <c r="O518" s="132">
        <f t="shared" si="188"/>
        <v>0</v>
      </c>
      <c r="P518" s="187">
        <v>28</v>
      </c>
      <c r="Q518" s="188">
        <v>26</v>
      </c>
      <c r="R518" s="132">
        <f t="shared" si="189"/>
        <v>54</v>
      </c>
      <c r="S518" s="187">
        <v>1</v>
      </c>
      <c r="T518" s="188">
        <v>1</v>
      </c>
      <c r="U518" s="132">
        <f t="shared" si="190"/>
        <v>2</v>
      </c>
      <c r="V518" s="54">
        <v>2</v>
      </c>
      <c r="W518" s="55">
        <v>0</v>
      </c>
      <c r="X518" s="132">
        <f t="shared" si="191"/>
        <v>2</v>
      </c>
      <c r="Y518" s="129">
        <f t="shared" si="195"/>
        <v>1607</v>
      </c>
      <c r="Z518" s="130">
        <f t="shared" si="196"/>
        <v>1679</v>
      </c>
      <c r="AA518" s="131">
        <f t="shared" si="197"/>
        <v>3286</v>
      </c>
      <c r="AB518" s="274">
        <f>AA518-F518</f>
        <v>10</v>
      </c>
      <c r="AC518" s="409">
        <v>1607</v>
      </c>
      <c r="AD518" s="409">
        <v>1679</v>
      </c>
      <c r="AE518" s="410">
        <v>3286</v>
      </c>
      <c r="AF518" s="371">
        <f t="shared" si="192"/>
        <v>0</v>
      </c>
      <c r="AG518" s="372">
        <f t="shared" si="184"/>
        <v>0</v>
      </c>
      <c r="AH518" s="372">
        <f t="shared" si="185"/>
        <v>0</v>
      </c>
      <c r="BD518" s="423">
        <f t="shared" si="198"/>
        <v>7</v>
      </c>
      <c r="BE518" s="423">
        <f t="shared" si="199"/>
        <v>3</v>
      </c>
      <c r="BF518" s="423">
        <f t="shared" si="200"/>
        <v>10</v>
      </c>
      <c r="BH518" s="97"/>
      <c r="BI518" s="97"/>
    </row>
    <row r="519" spans="1:58" s="97" customFormat="1" ht="15" customHeight="1">
      <c r="A519" s="96"/>
      <c r="B519" s="1260"/>
      <c r="C519" s="615" t="s">
        <v>529</v>
      </c>
      <c r="D519" s="129">
        <v>869</v>
      </c>
      <c r="E519" s="130">
        <v>885</v>
      </c>
      <c r="F519" s="131">
        <v>1754</v>
      </c>
      <c r="G519" s="129"/>
      <c r="H519" s="130"/>
      <c r="I519" s="132">
        <f t="shared" si="186"/>
        <v>0</v>
      </c>
      <c r="J519" s="129">
        <v>19</v>
      </c>
      <c r="K519" s="130">
        <v>12</v>
      </c>
      <c r="L519" s="132">
        <f t="shared" si="187"/>
        <v>31</v>
      </c>
      <c r="M519" s="129"/>
      <c r="N519" s="130"/>
      <c r="O519" s="132">
        <f t="shared" si="188"/>
        <v>0</v>
      </c>
      <c r="P519" s="187">
        <v>11</v>
      </c>
      <c r="Q519" s="188">
        <v>6</v>
      </c>
      <c r="R519" s="132">
        <f t="shared" si="189"/>
        <v>17</v>
      </c>
      <c r="S519" s="187">
        <v>0</v>
      </c>
      <c r="T519" s="188">
        <v>0</v>
      </c>
      <c r="U519" s="132">
        <f t="shared" si="190"/>
        <v>0</v>
      </c>
      <c r="V519" s="54">
        <v>-1</v>
      </c>
      <c r="W519" s="55">
        <v>3</v>
      </c>
      <c r="X519" s="132">
        <f t="shared" si="191"/>
        <v>2</v>
      </c>
      <c r="Y519" s="129">
        <f t="shared" si="195"/>
        <v>876</v>
      </c>
      <c r="Z519" s="130">
        <f t="shared" si="196"/>
        <v>894</v>
      </c>
      <c r="AA519" s="131">
        <f t="shared" si="197"/>
        <v>1770</v>
      </c>
      <c r="AB519" s="274">
        <f>AA519-F519</f>
        <v>16</v>
      </c>
      <c r="AC519" s="409">
        <v>876</v>
      </c>
      <c r="AD519" s="409">
        <v>894</v>
      </c>
      <c r="AE519" s="410">
        <v>1770</v>
      </c>
      <c r="AF519" s="371">
        <f t="shared" si="192"/>
        <v>0</v>
      </c>
      <c r="AG519" s="372">
        <f aca="true" t="shared" si="213" ref="AG519:AG582">IF(Z519=AD519,0,1)</f>
        <v>0</v>
      </c>
      <c r="AH519" s="372">
        <f aca="true" t="shared" si="214" ref="AH519:AH582">IF(AA519=AE519,0,1)</f>
        <v>0</v>
      </c>
      <c r="AJ519" s="184"/>
      <c r="AK519" s="185"/>
      <c r="AL519" s="185"/>
      <c r="AM519" s="185"/>
      <c r="AN519" s="185"/>
      <c r="AO519" s="185"/>
      <c r="AP519" s="185"/>
      <c r="AQ519" s="243"/>
      <c r="BA519" s="101"/>
      <c r="BD519" s="423">
        <f t="shared" si="198"/>
        <v>7</v>
      </c>
      <c r="BE519" s="423">
        <f t="shared" si="199"/>
        <v>9</v>
      </c>
      <c r="BF519" s="423">
        <f t="shared" si="200"/>
        <v>16</v>
      </c>
    </row>
    <row r="520" spans="1:58" s="97" customFormat="1" ht="15" customHeight="1">
      <c r="A520" s="96"/>
      <c r="B520" s="1260"/>
      <c r="C520" s="615" t="s">
        <v>530</v>
      </c>
      <c r="D520" s="129">
        <v>1100</v>
      </c>
      <c r="E520" s="130">
        <v>1154</v>
      </c>
      <c r="F520" s="131">
        <v>2254</v>
      </c>
      <c r="G520" s="129"/>
      <c r="H520" s="130"/>
      <c r="I520" s="132">
        <f aca="true" t="shared" si="215" ref="I520:I583">SUM(G520:H520)</f>
        <v>0</v>
      </c>
      <c r="J520" s="129">
        <v>21</v>
      </c>
      <c r="K520" s="130">
        <v>27</v>
      </c>
      <c r="L520" s="132">
        <f aca="true" t="shared" si="216" ref="L520:L583">SUM(J520:K520)</f>
        <v>48</v>
      </c>
      <c r="M520" s="129"/>
      <c r="N520" s="130"/>
      <c r="O520" s="132">
        <f aca="true" t="shared" si="217" ref="O520:O583">SUM(M520:N520)</f>
        <v>0</v>
      </c>
      <c r="P520" s="187">
        <v>14</v>
      </c>
      <c r="Q520" s="188">
        <v>9</v>
      </c>
      <c r="R520" s="132">
        <f aca="true" t="shared" si="218" ref="R520:R583">SUM(P520:Q520)</f>
        <v>23</v>
      </c>
      <c r="S520" s="187">
        <v>0</v>
      </c>
      <c r="T520" s="188">
        <v>0</v>
      </c>
      <c r="U520" s="132">
        <f aca="true" t="shared" si="219" ref="U520:U583">SUM(S520:T520)</f>
        <v>0</v>
      </c>
      <c r="V520" s="54">
        <v>-1</v>
      </c>
      <c r="W520" s="55">
        <v>-1</v>
      </c>
      <c r="X520" s="132">
        <f aca="true" t="shared" si="220" ref="X520:X583">SUM(V520:W520)</f>
        <v>-2</v>
      </c>
      <c r="Y520" s="129">
        <f t="shared" si="195"/>
        <v>1106</v>
      </c>
      <c r="Z520" s="130">
        <f t="shared" si="196"/>
        <v>1171</v>
      </c>
      <c r="AA520" s="131">
        <f t="shared" si="197"/>
        <v>2277</v>
      </c>
      <c r="AB520" s="274">
        <f>AA520-F520</f>
        <v>23</v>
      </c>
      <c r="AC520" s="409">
        <v>1106</v>
      </c>
      <c r="AD520" s="409">
        <v>1171</v>
      </c>
      <c r="AE520" s="410">
        <v>2277</v>
      </c>
      <c r="AF520" s="371">
        <f aca="true" t="shared" si="221" ref="AF520:AF583">IF(Y520=AC520,0,1)</f>
        <v>0</v>
      </c>
      <c r="AG520" s="372">
        <f t="shared" si="213"/>
        <v>0</v>
      </c>
      <c r="AH520" s="372">
        <f t="shared" si="214"/>
        <v>0</v>
      </c>
      <c r="AJ520" s="184"/>
      <c r="AK520" s="185"/>
      <c r="AL520" s="185"/>
      <c r="AM520" s="185"/>
      <c r="AN520" s="185"/>
      <c r="AO520" s="185"/>
      <c r="AP520" s="185"/>
      <c r="AQ520" s="247"/>
      <c r="AR520" s="183"/>
      <c r="AS520" s="183"/>
      <c r="AT520" s="183"/>
      <c r="AU520" s="183"/>
      <c r="AV520" s="183"/>
      <c r="AW520" s="183"/>
      <c r="AX520" s="183"/>
      <c r="AY520" s="183"/>
      <c r="AZ520" s="183"/>
      <c r="BA520" s="186"/>
      <c r="BD520" s="423">
        <f t="shared" si="198"/>
        <v>6</v>
      </c>
      <c r="BE520" s="423">
        <f t="shared" si="199"/>
        <v>17</v>
      </c>
      <c r="BF520" s="423">
        <f t="shared" si="200"/>
        <v>23</v>
      </c>
    </row>
    <row r="521" spans="2:61" ht="15" customHeight="1">
      <c r="B521" s="1261"/>
      <c r="C521" s="618" t="s">
        <v>244</v>
      </c>
      <c r="D521" s="199">
        <v>5161</v>
      </c>
      <c r="E521" s="200">
        <v>5396</v>
      </c>
      <c r="F521" s="201">
        <v>10557</v>
      </c>
      <c r="G521" s="199">
        <f aca="true" t="shared" si="222" ref="G521:W521">SUM(G516:G520)</f>
        <v>0</v>
      </c>
      <c r="H521" s="200">
        <f t="shared" si="222"/>
        <v>0</v>
      </c>
      <c r="I521" s="201">
        <f t="shared" si="215"/>
        <v>0</v>
      </c>
      <c r="J521" s="199">
        <f t="shared" si="222"/>
        <v>100</v>
      </c>
      <c r="K521" s="200">
        <f t="shared" si="222"/>
        <v>94</v>
      </c>
      <c r="L521" s="201">
        <f t="shared" si="216"/>
        <v>194</v>
      </c>
      <c r="M521" s="199">
        <f>SUM(M516:M520)</f>
        <v>0</v>
      </c>
      <c r="N521" s="200">
        <f>SUM(N516:N520)</f>
        <v>0</v>
      </c>
      <c r="O521" s="201">
        <f t="shared" si="217"/>
        <v>0</v>
      </c>
      <c r="P521" s="199">
        <f t="shared" si="222"/>
        <v>70</v>
      </c>
      <c r="Q521" s="200">
        <f t="shared" si="222"/>
        <v>61</v>
      </c>
      <c r="R521" s="201">
        <f t="shared" si="218"/>
        <v>131</v>
      </c>
      <c r="S521" s="199">
        <f t="shared" si="222"/>
        <v>3</v>
      </c>
      <c r="T521" s="200">
        <f t="shared" si="222"/>
        <v>3</v>
      </c>
      <c r="U521" s="201">
        <f t="shared" si="219"/>
        <v>6</v>
      </c>
      <c r="V521" s="64">
        <f t="shared" si="222"/>
        <v>1</v>
      </c>
      <c r="W521" s="65">
        <f t="shared" si="222"/>
        <v>1</v>
      </c>
      <c r="X521" s="201">
        <f t="shared" si="220"/>
        <v>2</v>
      </c>
      <c r="Y521" s="199">
        <f t="shared" si="195"/>
        <v>5195</v>
      </c>
      <c r="Z521" s="200">
        <f t="shared" si="196"/>
        <v>5433</v>
      </c>
      <c r="AA521" s="201">
        <f t="shared" si="197"/>
        <v>10628</v>
      </c>
      <c r="AB521" s="279">
        <f>SUM(AB516:AB520)</f>
        <v>71</v>
      </c>
      <c r="AC521" s="419">
        <f>SUM(AC516:AC520)</f>
        <v>5195</v>
      </c>
      <c r="AD521" s="419">
        <f>SUM(AD516:AD520)</f>
        <v>5433</v>
      </c>
      <c r="AE521" s="419">
        <f>SUM(AE516:AE520)</f>
        <v>10628</v>
      </c>
      <c r="AF521" s="381">
        <f t="shared" si="221"/>
        <v>0</v>
      </c>
      <c r="AG521" s="382">
        <f t="shared" si="213"/>
        <v>0</v>
      </c>
      <c r="AH521" s="382">
        <f t="shared" si="214"/>
        <v>0</v>
      </c>
      <c r="AQ521" s="243"/>
      <c r="AR521" s="97"/>
      <c r="AS521" s="97"/>
      <c r="BD521" s="423">
        <f t="shared" si="198"/>
        <v>34</v>
      </c>
      <c r="BE521" s="423">
        <f t="shared" si="199"/>
        <v>37</v>
      </c>
      <c r="BF521" s="423">
        <f t="shared" si="200"/>
        <v>71</v>
      </c>
      <c r="BH521" s="97"/>
      <c r="BI521" s="97"/>
    </row>
    <row r="522" spans="2:61" ht="15" customHeight="1">
      <c r="B522" s="1262" t="s">
        <v>628</v>
      </c>
      <c r="C522" s="674">
        <v>1</v>
      </c>
      <c r="D522" s="162">
        <v>364</v>
      </c>
      <c r="E522" s="163">
        <v>365</v>
      </c>
      <c r="F522" s="164">
        <v>729</v>
      </c>
      <c r="G522" s="162"/>
      <c r="H522" s="163"/>
      <c r="I522" s="165">
        <f t="shared" si="215"/>
        <v>0</v>
      </c>
      <c r="J522" s="162">
        <v>7</v>
      </c>
      <c r="K522" s="163">
        <v>6</v>
      </c>
      <c r="L522" s="165">
        <f t="shared" si="216"/>
        <v>13</v>
      </c>
      <c r="M522" s="162"/>
      <c r="N522" s="163"/>
      <c r="O522" s="165">
        <f t="shared" si="217"/>
        <v>0</v>
      </c>
      <c r="P522" s="191">
        <v>5</v>
      </c>
      <c r="Q522" s="192">
        <v>7</v>
      </c>
      <c r="R522" s="165">
        <f t="shared" si="218"/>
        <v>12</v>
      </c>
      <c r="S522" s="191"/>
      <c r="T522" s="192"/>
      <c r="U522" s="165">
        <f t="shared" si="219"/>
        <v>0</v>
      </c>
      <c r="V522" s="58">
        <v>-1</v>
      </c>
      <c r="W522" s="59"/>
      <c r="X522" s="165">
        <f t="shared" si="220"/>
        <v>-1</v>
      </c>
      <c r="Y522" s="162">
        <f t="shared" si="195"/>
        <v>365</v>
      </c>
      <c r="Z522" s="163">
        <f t="shared" si="196"/>
        <v>364</v>
      </c>
      <c r="AA522" s="164">
        <f t="shared" si="197"/>
        <v>729</v>
      </c>
      <c r="AB522" s="276">
        <f>AA522-F522</f>
        <v>0</v>
      </c>
      <c r="AC522" s="413">
        <v>365</v>
      </c>
      <c r="AD522" s="413">
        <v>364</v>
      </c>
      <c r="AE522" s="414">
        <v>729</v>
      </c>
      <c r="AF522" s="375">
        <f t="shared" si="221"/>
        <v>0</v>
      </c>
      <c r="AG522" s="376">
        <f t="shared" si="213"/>
        <v>0</v>
      </c>
      <c r="AH522" s="376">
        <f t="shared" si="214"/>
        <v>0</v>
      </c>
      <c r="BD522" s="423">
        <f t="shared" si="198"/>
        <v>1</v>
      </c>
      <c r="BE522" s="423">
        <f t="shared" si="199"/>
        <v>-1</v>
      </c>
      <c r="BF522" s="423">
        <f t="shared" si="200"/>
        <v>0</v>
      </c>
      <c r="BH522" s="97"/>
      <c r="BI522" s="97"/>
    </row>
    <row r="523" spans="2:61" ht="15" customHeight="1">
      <c r="B523" s="1263"/>
      <c r="C523" s="675">
        <v>2</v>
      </c>
      <c r="D523" s="129">
        <v>1001</v>
      </c>
      <c r="E523" s="130">
        <v>1053</v>
      </c>
      <c r="F523" s="131">
        <v>2054</v>
      </c>
      <c r="G523" s="129"/>
      <c r="H523" s="130"/>
      <c r="I523" s="132">
        <f t="shared" si="215"/>
        <v>0</v>
      </c>
      <c r="J523" s="129">
        <v>17</v>
      </c>
      <c r="K523" s="130">
        <v>12</v>
      </c>
      <c r="L523" s="132">
        <f t="shared" si="216"/>
        <v>29</v>
      </c>
      <c r="M523" s="129"/>
      <c r="N523" s="130"/>
      <c r="O523" s="132">
        <f t="shared" si="217"/>
        <v>0</v>
      </c>
      <c r="P523" s="187">
        <v>19</v>
      </c>
      <c r="Q523" s="188">
        <v>13</v>
      </c>
      <c r="R523" s="132">
        <f t="shared" si="218"/>
        <v>32</v>
      </c>
      <c r="S523" s="187">
        <v>2</v>
      </c>
      <c r="T523" s="188">
        <v>2</v>
      </c>
      <c r="U523" s="132">
        <f t="shared" si="219"/>
        <v>4</v>
      </c>
      <c r="V523" s="54">
        <v>3</v>
      </c>
      <c r="W523" s="55">
        <v>2</v>
      </c>
      <c r="X523" s="132">
        <f t="shared" si="220"/>
        <v>5</v>
      </c>
      <c r="Y523" s="129">
        <f>D523+G523+J523+M523-P523+S523+V523</f>
        <v>1004</v>
      </c>
      <c r="Z523" s="130">
        <f t="shared" si="196"/>
        <v>1056</v>
      </c>
      <c r="AA523" s="131">
        <f t="shared" si="197"/>
        <v>2060</v>
      </c>
      <c r="AB523" s="274">
        <f>AA523-F523</f>
        <v>6</v>
      </c>
      <c r="AC523" s="409">
        <v>1004</v>
      </c>
      <c r="AD523" s="409">
        <v>1056</v>
      </c>
      <c r="AE523" s="410">
        <v>2060</v>
      </c>
      <c r="AF523" s="371">
        <f t="shared" si="221"/>
        <v>0</v>
      </c>
      <c r="AG523" s="372">
        <f t="shared" si="213"/>
        <v>0</v>
      </c>
      <c r="AH523" s="372">
        <f t="shared" si="214"/>
        <v>0</v>
      </c>
      <c r="BD523" s="423">
        <f t="shared" si="198"/>
        <v>3</v>
      </c>
      <c r="BE523" s="423">
        <f t="shared" si="199"/>
        <v>3</v>
      </c>
      <c r="BF523" s="423">
        <f t="shared" si="200"/>
        <v>6</v>
      </c>
      <c r="BH523" s="97"/>
      <c r="BI523" s="97"/>
    </row>
    <row r="524" spans="2:61" ht="15" customHeight="1">
      <c r="B524" s="1263"/>
      <c r="C524" s="675">
        <v>3</v>
      </c>
      <c r="D524" s="129">
        <v>567</v>
      </c>
      <c r="E524" s="130">
        <v>616</v>
      </c>
      <c r="F524" s="131">
        <v>1183</v>
      </c>
      <c r="G524" s="129"/>
      <c r="H524" s="130"/>
      <c r="I524" s="132">
        <f t="shared" si="215"/>
        <v>0</v>
      </c>
      <c r="J524" s="129">
        <v>8</v>
      </c>
      <c r="K524" s="130">
        <v>4</v>
      </c>
      <c r="L524" s="132">
        <f t="shared" si="216"/>
        <v>12</v>
      </c>
      <c r="M524" s="129"/>
      <c r="N524" s="130"/>
      <c r="O524" s="132">
        <f t="shared" si="217"/>
        <v>0</v>
      </c>
      <c r="P524" s="187">
        <v>10</v>
      </c>
      <c r="Q524" s="188">
        <v>8</v>
      </c>
      <c r="R524" s="132">
        <f t="shared" si="218"/>
        <v>18</v>
      </c>
      <c r="S524" s="187"/>
      <c r="T524" s="188"/>
      <c r="U524" s="132">
        <f t="shared" si="219"/>
        <v>0</v>
      </c>
      <c r="V524" s="54"/>
      <c r="W524" s="55"/>
      <c r="X524" s="132">
        <f t="shared" si="220"/>
        <v>0</v>
      </c>
      <c r="Y524" s="129">
        <f t="shared" si="195"/>
        <v>565</v>
      </c>
      <c r="Z524" s="130">
        <f t="shared" si="196"/>
        <v>612</v>
      </c>
      <c r="AA524" s="131">
        <f t="shared" si="197"/>
        <v>1177</v>
      </c>
      <c r="AB524" s="274">
        <f>AA524-F524</f>
        <v>-6</v>
      </c>
      <c r="AC524" s="409">
        <v>565</v>
      </c>
      <c r="AD524" s="409">
        <v>612</v>
      </c>
      <c r="AE524" s="410">
        <v>1177</v>
      </c>
      <c r="AF524" s="371">
        <f t="shared" si="221"/>
        <v>0</v>
      </c>
      <c r="AG524" s="372">
        <f t="shared" si="213"/>
        <v>0</v>
      </c>
      <c r="AH524" s="372">
        <f t="shared" si="214"/>
        <v>0</v>
      </c>
      <c r="AT524" s="97"/>
      <c r="AU524" s="97"/>
      <c r="AV524" s="97"/>
      <c r="AW524" s="97"/>
      <c r="AX524" s="97"/>
      <c r="AY524" s="97"/>
      <c r="AZ524" s="97"/>
      <c r="BA524" s="101"/>
      <c r="BD524" s="423">
        <f t="shared" si="198"/>
        <v>-2</v>
      </c>
      <c r="BE524" s="423">
        <f t="shared" si="199"/>
        <v>-4</v>
      </c>
      <c r="BF524" s="423">
        <f t="shared" si="200"/>
        <v>-6</v>
      </c>
      <c r="BH524" s="97"/>
      <c r="BI524" s="97"/>
    </row>
    <row r="525" spans="2:61" ht="15" customHeight="1">
      <c r="B525" s="1263"/>
      <c r="C525" s="675">
        <v>4</v>
      </c>
      <c r="D525" s="129">
        <v>73</v>
      </c>
      <c r="E525" s="130">
        <v>68</v>
      </c>
      <c r="F525" s="131">
        <v>141</v>
      </c>
      <c r="G525" s="129"/>
      <c r="H525" s="130"/>
      <c r="I525" s="132">
        <f t="shared" si="215"/>
        <v>0</v>
      </c>
      <c r="J525" s="129">
        <v>2</v>
      </c>
      <c r="K525" s="130">
        <v>4</v>
      </c>
      <c r="L525" s="132">
        <f t="shared" si="216"/>
        <v>6</v>
      </c>
      <c r="M525" s="129"/>
      <c r="N525" s="130"/>
      <c r="O525" s="132">
        <f t="shared" si="217"/>
        <v>0</v>
      </c>
      <c r="P525" s="187">
        <v>2</v>
      </c>
      <c r="Q525" s="188">
        <v>1</v>
      </c>
      <c r="R525" s="132">
        <f>SUM(P525:Q525)</f>
        <v>3</v>
      </c>
      <c r="S525" s="187"/>
      <c r="T525" s="188"/>
      <c r="U525" s="132">
        <f t="shared" si="219"/>
        <v>0</v>
      </c>
      <c r="V525" s="54">
        <v>1</v>
      </c>
      <c r="W525" s="55"/>
      <c r="X525" s="132">
        <f t="shared" si="220"/>
        <v>1</v>
      </c>
      <c r="Y525" s="129">
        <f t="shared" si="195"/>
        <v>74</v>
      </c>
      <c r="Z525" s="130">
        <f>E525+H525+K525+N525-Q525+T525+W525</f>
        <v>71</v>
      </c>
      <c r="AA525" s="131">
        <f t="shared" si="197"/>
        <v>145</v>
      </c>
      <c r="AB525" s="274">
        <f>AA525-F525</f>
        <v>4</v>
      </c>
      <c r="AC525" s="409">
        <v>74</v>
      </c>
      <c r="AD525" s="409">
        <v>71</v>
      </c>
      <c r="AE525" s="410">
        <v>145</v>
      </c>
      <c r="AF525" s="371">
        <f t="shared" si="221"/>
        <v>0</v>
      </c>
      <c r="AG525" s="372">
        <f t="shared" si="213"/>
        <v>0</v>
      </c>
      <c r="AH525" s="372">
        <f t="shared" si="214"/>
        <v>0</v>
      </c>
      <c r="BD525" s="423">
        <f t="shared" si="198"/>
        <v>1</v>
      </c>
      <c r="BE525" s="423">
        <f t="shared" si="199"/>
        <v>3</v>
      </c>
      <c r="BF525" s="423">
        <f t="shared" si="200"/>
        <v>4</v>
      </c>
      <c r="BH525" s="97"/>
      <c r="BI525" s="97"/>
    </row>
    <row r="526" spans="1:58" s="97" customFormat="1" ht="15" customHeight="1">
      <c r="A526" s="96"/>
      <c r="B526" s="1264"/>
      <c r="C526" s="676" t="s">
        <v>244</v>
      </c>
      <c r="D526" s="199">
        <v>2005</v>
      </c>
      <c r="E526" s="200">
        <v>2102</v>
      </c>
      <c r="F526" s="201">
        <v>4107</v>
      </c>
      <c r="G526" s="199">
        <f aca="true" t="shared" si="223" ref="G526:W526">SUM(G522:G525)</f>
        <v>0</v>
      </c>
      <c r="H526" s="200">
        <f t="shared" si="223"/>
        <v>0</v>
      </c>
      <c r="I526" s="201">
        <f t="shared" si="215"/>
        <v>0</v>
      </c>
      <c r="J526" s="199">
        <f t="shared" si="223"/>
        <v>34</v>
      </c>
      <c r="K526" s="200">
        <f t="shared" si="223"/>
        <v>26</v>
      </c>
      <c r="L526" s="201">
        <f t="shared" si="216"/>
        <v>60</v>
      </c>
      <c r="M526" s="199">
        <f>SUM(M522:M525)</f>
        <v>0</v>
      </c>
      <c r="N526" s="200">
        <f>SUM(N522:N525)</f>
        <v>0</v>
      </c>
      <c r="O526" s="201">
        <f t="shared" si="217"/>
        <v>0</v>
      </c>
      <c r="P526" s="199">
        <f t="shared" si="223"/>
        <v>36</v>
      </c>
      <c r="Q526" s="200">
        <f>SUM(Q522:Q525)</f>
        <v>29</v>
      </c>
      <c r="R526" s="201">
        <f t="shared" si="218"/>
        <v>65</v>
      </c>
      <c r="S526" s="199">
        <f t="shared" si="223"/>
        <v>2</v>
      </c>
      <c r="T526" s="200">
        <f t="shared" si="223"/>
        <v>2</v>
      </c>
      <c r="U526" s="201">
        <f t="shared" si="219"/>
        <v>4</v>
      </c>
      <c r="V526" s="64">
        <f t="shared" si="223"/>
        <v>3</v>
      </c>
      <c r="W526" s="65">
        <f t="shared" si="223"/>
        <v>2</v>
      </c>
      <c r="X526" s="201">
        <f t="shared" si="220"/>
        <v>5</v>
      </c>
      <c r="Y526" s="199">
        <f t="shared" si="195"/>
        <v>2008</v>
      </c>
      <c r="Z526" s="200">
        <f t="shared" si="196"/>
        <v>2103</v>
      </c>
      <c r="AA526" s="201">
        <f t="shared" si="197"/>
        <v>4111</v>
      </c>
      <c r="AB526" s="279">
        <f>SUM(AB522:AB525)</f>
        <v>4</v>
      </c>
      <c r="AC526" s="419">
        <f>SUM(AC522:AC525)</f>
        <v>2008</v>
      </c>
      <c r="AD526" s="419">
        <f>SUM(AD522:AD525)</f>
        <v>2103</v>
      </c>
      <c r="AE526" s="419">
        <f>SUM(AE522:AE525)</f>
        <v>4111</v>
      </c>
      <c r="AF526" s="381">
        <f t="shared" si="221"/>
        <v>0</v>
      </c>
      <c r="AG526" s="382">
        <f t="shared" si="213"/>
        <v>0</v>
      </c>
      <c r="AH526" s="382">
        <f t="shared" si="214"/>
        <v>0</v>
      </c>
      <c r="AJ526" s="184"/>
      <c r="AK526" s="185"/>
      <c r="AL526" s="185"/>
      <c r="AM526" s="185"/>
      <c r="AN526" s="185"/>
      <c r="AO526" s="185"/>
      <c r="AP526" s="185"/>
      <c r="AQ526" s="243"/>
      <c r="AT526" s="183"/>
      <c r="AU526" s="183"/>
      <c r="AV526" s="183"/>
      <c r="AW526" s="183"/>
      <c r="AX526" s="183"/>
      <c r="AY526" s="183"/>
      <c r="AZ526" s="183"/>
      <c r="BA526" s="186"/>
      <c r="BD526" s="423">
        <f t="shared" si="198"/>
        <v>3</v>
      </c>
      <c r="BE526" s="423">
        <f t="shared" si="199"/>
        <v>1</v>
      </c>
      <c r="BF526" s="423">
        <f t="shared" si="200"/>
        <v>4</v>
      </c>
    </row>
    <row r="527" spans="2:61" ht="15" customHeight="1">
      <c r="B527" s="1254" t="s">
        <v>629</v>
      </c>
      <c r="C527" s="677">
        <v>1</v>
      </c>
      <c r="D527" s="118">
        <v>231</v>
      </c>
      <c r="E527" s="119">
        <v>255</v>
      </c>
      <c r="F527" s="120">
        <v>486</v>
      </c>
      <c r="G527" s="118"/>
      <c r="H527" s="119"/>
      <c r="I527" s="121">
        <f t="shared" si="215"/>
        <v>0</v>
      </c>
      <c r="J527" s="118">
        <v>2</v>
      </c>
      <c r="K527" s="119"/>
      <c r="L527" s="121">
        <f t="shared" si="216"/>
        <v>2</v>
      </c>
      <c r="M527" s="118"/>
      <c r="N527" s="119"/>
      <c r="O527" s="121">
        <f t="shared" si="217"/>
        <v>0</v>
      </c>
      <c r="P527" s="181">
        <v>2</v>
      </c>
      <c r="Q527" s="182">
        <v>4</v>
      </c>
      <c r="R527" s="121">
        <f t="shared" si="218"/>
        <v>6</v>
      </c>
      <c r="S527" s="181"/>
      <c r="T527" s="182"/>
      <c r="U527" s="121">
        <f t="shared" si="219"/>
        <v>0</v>
      </c>
      <c r="V527" s="52">
        <v>-1</v>
      </c>
      <c r="W527" s="53"/>
      <c r="X527" s="121">
        <f t="shared" si="220"/>
        <v>-1</v>
      </c>
      <c r="Y527" s="118">
        <f t="shared" si="195"/>
        <v>230</v>
      </c>
      <c r="Z527" s="119">
        <f t="shared" si="196"/>
        <v>251</v>
      </c>
      <c r="AA527" s="120">
        <f t="shared" si="197"/>
        <v>481</v>
      </c>
      <c r="AB527" s="273">
        <f aca="true" t="shared" si="224" ref="AB527:AB542">AA527-F527</f>
        <v>-5</v>
      </c>
      <c r="AC527" s="407">
        <v>230</v>
      </c>
      <c r="AD527" s="407">
        <v>251</v>
      </c>
      <c r="AE527" s="408">
        <v>481</v>
      </c>
      <c r="AF527" s="369">
        <f t="shared" si="221"/>
        <v>0</v>
      </c>
      <c r="AG527" s="370">
        <f t="shared" si="213"/>
        <v>0</v>
      </c>
      <c r="AH527" s="370">
        <f t="shared" si="214"/>
        <v>0</v>
      </c>
      <c r="BD527" s="423">
        <f t="shared" si="198"/>
        <v>-1</v>
      </c>
      <c r="BE527" s="423">
        <f t="shared" si="199"/>
        <v>-4</v>
      </c>
      <c r="BF527" s="423">
        <f t="shared" si="200"/>
        <v>-5</v>
      </c>
      <c r="BH527" s="97"/>
      <c r="BI527" s="97"/>
    </row>
    <row r="528" spans="2:61" ht="15" customHeight="1">
      <c r="B528" s="1254"/>
      <c r="C528" s="675">
        <v>2</v>
      </c>
      <c r="D528" s="129">
        <v>146</v>
      </c>
      <c r="E528" s="130">
        <v>153</v>
      </c>
      <c r="F528" s="131">
        <v>299</v>
      </c>
      <c r="G528" s="129"/>
      <c r="H528" s="130"/>
      <c r="I528" s="132">
        <f t="shared" si="215"/>
        <v>0</v>
      </c>
      <c r="J528" s="129">
        <v>5</v>
      </c>
      <c r="K528" s="130">
        <v>4</v>
      </c>
      <c r="L528" s="132">
        <f t="shared" si="216"/>
        <v>9</v>
      </c>
      <c r="M528" s="129"/>
      <c r="N528" s="130"/>
      <c r="O528" s="132">
        <f t="shared" si="217"/>
        <v>0</v>
      </c>
      <c r="P528" s="187">
        <v>3</v>
      </c>
      <c r="Q528" s="188">
        <v>2</v>
      </c>
      <c r="R528" s="132">
        <f t="shared" si="218"/>
        <v>5</v>
      </c>
      <c r="S528" s="187"/>
      <c r="T528" s="188"/>
      <c r="U528" s="132">
        <f t="shared" si="219"/>
        <v>0</v>
      </c>
      <c r="V528" s="54"/>
      <c r="W528" s="55">
        <v>-1</v>
      </c>
      <c r="X528" s="132">
        <f t="shared" si="220"/>
        <v>-1</v>
      </c>
      <c r="Y528" s="129">
        <f t="shared" si="195"/>
        <v>148</v>
      </c>
      <c r="Z528" s="130">
        <f t="shared" si="196"/>
        <v>154</v>
      </c>
      <c r="AA528" s="131">
        <f t="shared" si="197"/>
        <v>302</v>
      </c>
      <c r="AB528" s="274">
        <f t="shared" si="224"/>
        <v>3</v>
      </c>
      <c r="AC528" s="409">
        <v>148</v>
      </c>
      <c r="AD528" s="409">
        <v>154</v>
      </c>
      <c r="AE528" s="410">
        <v>302</v>
      </c>
      <c r="AF528" s="371">
        <f t="shared" si="221"/>
        <v>0</v>
      </c>
      <c r="AG528" s="372">
        <f t="shared" si="213"/>
        <v>0</v>
      </c>
      <c r="AH528" s="372">
        <f t="shared" si="214"/>
        <v>0</v>
      </c>
      <c r="BD528" s="423">
        <f t="shared" si="198"/>
        <v>2</v>
      </c>
      <c r="BE528" s="423">
        <f t="shared" si="199"/>
        <v>1</v>
      </c>
      <c r="BF528" s="423">
        <f t="shared" si="200"/>
        <v>3</v>
      </c>
      <c r="BH528" s="97"/>
      <c r="BI528" s="97"/>
    </row>
    <row r="529" spans="2:61" ht="15" customHeight="1">
      <c r="B529" s="1254"/>
      <c r="C529" s="675">
        <v>3</v>
      </c>
      <c r="D529" s="129">
        <v>687</v>
      </c>
      <c r="E529" s="130">
        <v>711</v>
      </c>
      <c r="F529" s="131">
        <v>1398</v>
      </c>
      <c r="G529" s="129"/>
      <c r="H529" s="130"/>
      <c r="I529" s="132">
        <f t="shared" si="215"/>
        <v>0</v>
      </c>
      <c r="J529" s="129">
        <v>9</v>
      </c>
      <c r="K529" s="130">
        <v>11</v>
      </c>
      <c r="L529" s="132">
        <f t="shared" si="216"/>
        <v>20</v>
      </c>
      <c r="M529" s="129"/>
      <c r="N529" s="130"/>
      <c r="O529" s="132">
        <f t="shared" si="217"/>
        <v>0</v>
      </c>
      <c r="P529" s="187">
        <v>7</v>
      </c>
      <c r="Q529" s="188">
        <v>5</v>
      </c>
      <c r="R529" s="132">
        <f t="shared" si="218"/>
        <v>12</v>
      </c>
      <c r="S529" s="187">
        <v>1</v>
      </c>
      <c r="T529" s="188"/>
      <c r="U529" s="132">
        <f t="shared" si="219"/>
        <v>1</v>
      </c>
      <c r="V529" s="54">
        <v>-3</v>
      </c>
      <c r="W529" s="55">
        <v>-3</v>
      </c>
      <c r="X529" s="132">
        <f t="shared" si="220"/>
        <v>-6</v>
      </c>
      <c r="Y529" s="129">
        <f t="shared" si="195"/>
        <v>687</v>
      </c>
      <c r="Z529" s="130">
        <f t="shared" si="196"/>
        <v>714</v>
      </c>
      <c r="AA529" s="131">
        <f t="shared" si="197"/>
        <v>1401</v>
      </c>
      <c r="AB529" s="274">
        <f t="shared" si="224"/>
        <v>3</v>
      </c>
      <c r="AC529" s="409">
        <v>687</v>
      </c>
      <c r="AD529" s="409">
        <v>714</v>
      </c>
      <c r="AE529" s="410">
        <v>1401</v>
      </c>
      <c r="AF529" s="371">
        <f t="shared" si="221"/>
        <v>0</v>
      </c>
      <c r="AG529" s="372">
        <f t="shared" si="213"/>
        <v>0</v>
      </c>
      <c r="AH529" s="372">
        <f t="shared" si="214"/>
        <v>0</v>
      </c>
      <c r="AQ529" s="243"/>
      <c r="AR529" s="97"/>
      <c r="AS529" s="97"/>
      <c r="BD529" s="423">
        <f t="shared" si="198"/>
        <v>0</v>
      </c>
      <c r="BE529" s="423">
        <f t="shared" si="199"/>
        <v>3</v>
      </c>
      <c r="BF529" s="423">
        <f t="shared" si="200"/>
        <v>3</v>
      </c>
      <c r="BH529" s="97"/>
      <c r="BI529" s="97"/>
    </row>
    <row r="530" spans="2:61" ht="15" customHeight="1">
      <c r="B530" s="1254"/>
      <c r="C530" s="675">
        <v>4</v>
      </c>
      <c r="D530" s="129">
        <v>149</v>
      </c>
      <c r="E530" s="130">
        <v>159</v>
      </c>
      <c r="F530" s="131">
        <v>308</v>
      </c>
      <c r="G530" s="129"/>
      <c r="H530" s="130"/>
      <c r="I530" s="132">
        <f t="shared" si="215"/>
        <v>0</v>
      </c>
      <c r="J530" s="129">
        <v>4</v>
      </c>
      <c r="K530" s="130">
        <v>4</v>
      </c>
      <c r="L530" s="132">
        <f t="shared" si="216"/>
        <v>8</v>
      </c>
      <c r="M530" s="129"/>
      <c r="N530" s="130"/>
      <c r="O530" s="132">
        <f t="shared" si="217"/>
        <v>0</v>
      </c>
      <c r="P530" s="187">
        <v>1</v>
      </c>
      <c r="Q530" s="188"/>
      <c r="R530" s="132">
        <f t="shared" si="218"/>
        <v>1</v>
      </c>
      <c r="S530" s="187"/>
      <c r="T530" s="188"/>
      <c r="U530" s="132">
        <f t="shared" si="219"/>
        <v>0</v>
      </c>
      <c r="V530" s="54"/>
      <c r="W530" s="55"/>
      <c r="X530" s="132">
        <f t="shared" si="220"/>
        <v>0</v>
      </c>
      <c r="Y530" s="129">
        <f t="shared" si="195"/>
        <v>152</v>
      </c>
      <c r="Z530" s="130">
        <f t="shared" si="196"/>
        <v>163</v>
      </c>
      <c r="AA530" s="131">
        <f t="shared" si="197"/>
        <v>315</v>
      </c>
      <c r="AB530" s="274">
        <f t="shared" si="224"/>
        <v>7</v>
      </c>
      <c r="AC530" s="409">
        <v>152</v>
      </c>
      <c r="AD530" s="409">
        <v>163</v>
      </c>
      <c r="AE530" s="410">
        <v>315</v>
      </c>
      <c r="AF530" s="371">
        <f t="shared" si="221"/>
        <v>0</v>
      </c>
      <c r="AG530" s="372">
        <f t="shared" si="213"/>
        <v>0</v>
      </c>
      <c r="AH530" s="372">
        <f t="shared" si="214"/>
        <v>0</v>
      </c>
      <c r="AQ530" s="243"/>
      <c r="AR530" s="97"/>
      <c r="AS530" s="97"/>
      <c r="BD530" s="423">
        <f t="shared" si="198"/>
        <v>3</v>
      </c>
      <c r="BE530" s="423">
        <f t="shared" si="199"/>
        <v>4</v>
      </c>
      <c r="BF530" s="423">
        <f t="shared" si="200"/>
        <v>7</v>
      </c>
      <c r="BH530" s="97"/>
      <c r="BI530" s="97"/>
    </row>
    <row r="531" spans="1:58" s="97" customFormat="1" ht="15" customHeight="1">
      <c r="A531" s="96"/>
      <c r="B531" s="1254"/>
      <c r="C531" s="675">
        <v>5</v>
      </c>
      <c r="D531" s="129">
        <v>155</v>
      </c>
      <c r="E531" s="130">
        <v>167</v>
      </c>
      <c r="F531" s="131">
        <v>322</v>
      </c>
      <c r="G531" s="129"/>
      <c r="H531" s="130"/>
      <c r="I531" s="132">
        <f t="shared" si="215"/>
        <v>0</v>
      </c>
      <c r="J531" s="129">
        <v>1</v>
      </c>
      <c r="K531" s="130"/>
      <c r="L531" s="132">
        <f t="shared" si="216"/>
        <v>1</v>
      </c>
      <c r="M531" s="129"/>
      <c r="N531" s="130"/>
      <c r="O531" s="132">
        <f t="shared" si="217"/>
        <v>0</v>
      </c>
      <c r="P531" s="187">
        <v>1</v>
      </c>
      <c r="Q531" s="188">
        <v>1</v>
      </c>
      <c r="R531" s="132">
        <f t="shared" si="218"/>
        <v>2</v>
      </c>
      <c r="S531" s="187"/>
      <c r="T531" s="188"/>
      <c r="U531" s="132">
        <f t="shared" si="219"/>
        <v>0</v>
      </c>
      <c r="V531" s="54"/>
      <c r="W531" s="55"/>
      <c r="X531" s="132">
        <f t="shared" si="220"/>
        <v>0</v>
      </c>
      <c r="Y531" s="129">
        <f t="shared" si="195"/>
        <v>155</v>
      </c>
      <c r="Z531" s="130">
        <f t="shared" si="196"/>
        <v>166</v>
      </c>
      <c r="AA531" s="131">
        <f t="shared" si="197"/>
        <v>321</v>
      </c>
      <c r="AB531" s="274">
        <f t="shared" si="224"/>
        <v>-1</v>
      </c>
      <c r="AC531" s="409">
        <v>155</v>
      </c>
      <c r="AD531" s="409">
        <v>166</v>
      </c>
      <c r="AE531" s="410">
        <v>321</v>
      </c>
      <c r="AF531" s="371">
        <f t="shared" si="221"/>
        <v>0</v>
      </c>
      <c r="AG531" s="372">
        <f t="shared" si="213"/>
        <v>0</v>
      </c>
      <c r="AH531" s="372">
        <f t="shared" si="214"/>
        <v>0</v>
      </c>
      <c r="AJ531" s="184"/>
      <c r="AK531" s="185"/>
      <c r="AL531" s="185"/>
      <c r="AM531" s="185"/>
      <c r="AN531" s="185"/>
      <c r="AO531" s="185"/>
      <c r="AP531" s="185"/>
      <c r="AQ531" s="247"/>
      <c r="AR531" s="183"/>
      <c r="AS531" s="183"/>
      <c r="AT531" s="183"/>
      <c r="AU531" s="183"/>
      <c r="AV531" s="183"/>
      <c r="AW531" s="183"/>
      <c r="AX531" s="183"/>
      <c r="AY531" s="183"/>
      <c r="AZ531" s="183"/>
      <c r="BA531" s="186"/>
      <c r="BD531" s="423">
        <f t="shared" si="198"/>
        <v>0</v>
      </c>
      <c r="BE531" s="423">
        <f t="shared" si="199"/>
        <v>-1</v>
      </c>
      <c r="BF531" s="423">
        <f t="shared" si="200"/>
        <v>-1</v>
      </c>
    </row>
    <row r="532" spans="2:61" ht="15" customHeight="1">
      <c r="B532" s="1254"/>
      <c r="C532" s="675">
        <v>6</v>
      </c>
      <c r="D532" s="129">
        <v>449</v>
      </c>
      <c r="E532" s="130">
        <v>440</v>
      </c>
      <c r="F532" s="131">
        <v>889</v>
      </c>
      <c r="G532" s="129"/>
      <c r="H532" s="130"/>
      <c r="I532" s="132">
        <f t="shared" si="215"/>
        <v>0</v>
      </c>
      <c r="J532" s="129">
        <v>13</v>
      </c>
      <c r="K532" s="130">
        <v>12</v>
      </c>
      <c r="L532" s="132">
        <f t="shared" si="216"/>
        <v>25</v>
      </c>
      <c r="M532" s="129"/>
      <c r="N532" s="130"/>
      <c r="O532" s="132">
        <f t="shared" si="217"/>
        <v>0</v>
      </c>
      <c r="P532" s="187">
        <v>7</v>
      </c>
      <c r="Q532" s="188">
        <v>4</v>
      </c>
      <c r="R532" s="132">
        <f t="shared" si="218"/>
        <v>11</v>
      </c>
      <c r="S532" s="187"/>
      <c r="T532" s="188"/>
      <c r="U532" s="132">
        <f t="shared" si="219"/>
        <v>0</v>
      </c>
      <c r="V532" s="54">
        <v>1</v>
      </c>
      <c r="W532" s="55">
        <v>-1</v>
      </c>
      <c r="X532" s="132">
        <f t="shared" si="220"/>
        <v>0</v>
      </c>
      <c r="Y532" s="129">
        <f t="shared" si="195"/>
        <v>456</v>
      </c>
      <c r="Z532" s="130">
        <f t="shared" si="196"/>
        <v>447</v>
      </c>
      <c r="AA532" s="131">
        <f t="shared" si="197"/>
        <v>903</v>
      </c>
      <c r="AB532" s="274">
        <f t="shared" si="224"/>
        <v>14</v>
      </c>
      <c r="AC532" s="409">
        <v>456</v>
      </c>
      <c r="AD532" s="409">
        <v>447</v>
      </c>
      <c r="AE532" s="410">
        <v>903</v>
      </c>
      <c r="AF532" s="371">
        <f t="shared" si="221"/>
        <v>0</v>
      </c>
      <c r="AG532" s="372">
        <f t="shared" si="213"/>
        <v>0</v>
      </c>
      <c r="AH532" s="372">
        <f t="shared" si="214"/>
        <v>0</v>
      </c>
      <c r="BD532" s="423">
        <f t="shared" si="198"/>
        <v>7</v>
      </c>
      <c r="BE532" s="423">
        <f t="shared" si="199"/>
        <v>7</v>
      </c>
      <c r="BF532" s="423">
        <f t="shared" si="200"/>
        <v>14</v>
      </c>
      <c r="BH532" s="97"/>
      <c r="BI532" s="97"/>
    </row>
    <row r="533" spans="2:61" ht="15" customHeight="1">
      <c r="B533" s="1254"/>
      <c r="C533" s="675">
        <v>7</v>
      </c>
      <c r="D533" s="129">
        <v>111</v>
      </c>
      <c r="E533" s="130">
        <v>122</v>
      </c>
      <c r="F533" s="131">
        <v>233</v>
      </c>
      <c r="G533" s="129"/>
      <c r="H533" s="130"/>
      <c r="I533" s="132">
        <f t="shared" si="215"/>
        <v>0</v>
      </c>
      <c r="J533" s="129">
        <v>5</v>
      </c>
      <c r="K533" s="130">
        <v>1</v>
      </c>
      <c r="L533" s="132">
        <f t="shared" si="216"/>
        <v>6</v>
      </c>
      <c r="M533" s="129"/>
      <c r="N533" s="130"/>
      <c r="O533" s="132">
        <f t="shared" si="217"/>
        <v>0</v>
      </c>
      <c r="P533" s="187">
        <v>1</v>
      </c>
      <c r="Q533" s="188"/>
      <c r="R533" s="132">
        <f t="shared" si="218"/>
        <v>1</v>
      </c>
      <c r="S533" s="187">
        <v>1</v>
      </c>
      <c r="T533" s="188"/>
      <c r="U533" s="132">
        <f t="shared" si="219"/>
        <v>1</v>
      </c>
      <c r="V533" s="54"/>
      <c r="W533" s="55"/>
      <c r="X533" s="132">
        <f t="shared" si="220"/>
        <v>0</v>
      </c>
      <c r="Y533" s="129">
        <f aca="true" t="shared" si="225" ref="Y533:Y596">D533+G533+J533+M533-P533+S533+V533</f>
        <v>116</v>
      </c>
      <c r="Z533" s="130">
        <f aca="true" t="shared" si="226" ref="Z533:Z596">E533+H533+K533+N533-Q533+T533+W533</f>
        <v>123</v>
      </c>
      <c r="AA533" s="131">
        <f aca="true" t="shared" si="227" ref="AA533:AA596">Y533+Z533</f>
        <v>239</v>
      </c>
      <c r="AB533" s="274">
        <f t="shared" si="224"/>
        <v>6</v>
      </c>
      <c r="AC533" s="409">
        <v>116</v>
      </c>
      <c r="AD533" s="409">
        <v>123</v>
      </c>
      <c r="AE533" s="410">
        <v>239</v>
      </c>
      <c r="AF533" s="371">
        <f t="shared" si="221"/>
        <v>0</v>
      </c>
      <c r="AG533" s="372">
        <f t="shared" si="213"/>
        <v>0</v>
      </c>
      <c r="AH533" s="372">
        <f t="shared" si="214"/>
        <v>0</v>
      </c>
      <c r="BD533" s="423">
        <f t="shared" si="198"/>
        <v>5</v>
      </c>
      <c r="BE533" s="423">
        <f t="shared" si="199"/>
        <v>1</v>
      </c>
      <c r="BF533" s="423">
        <f t="shared" si="200"/>
        <v>6</v>
      </c>
      <c r="BH533" s="97"/>
      <c r="BI533" s="97"/>
    </row>
    <row r="534" spans="2:61" ht="15" customHeight="1">
      <c r="B534" s="1254"/>
      <c r="C534" s="675">
        <v>8</v>
      </c>
      <c r="D534" s="129">
        <v>269</v>
      </c>
      <c r="E534" s="130">
        <v>289</v>
      </c>
      <c r="F534" s="131">
        <v>558</v>
      </c>
      <c r="G534" s="129"/>
      <c r="H534" s="130"/>
      <c r="I534" s="132">
        <f t="shared" si="215"/>
        <v>0</v>
      </c>
      <c r="J534" s="129">
        <v>4</v>
      </c>
      <c r="K534" s="130">
        <v>1</v>
      </c>
      <c r="L534" s="132">
        <f t="shared" si="216"/>
        <v>5</v>
      </c>
      <c r="M534" s="129"/>
      <c r="N534" s="130"/>
      <c r="O534" s="132">
        <f t="shared" si="217"/>
        <v>0</v>
      </c>
      <c r="P534" s="187">
        <v>3</v>
      </c>
      <c r="Q534" s="188">
        <v>3</v>
      </c>
      <c r="R534" s="132">
        <f t="shared" si="218"/>
        <v>6</v>
      </c>
      <c r="S534" s="187"/>
      <c r="T534" s="188"/>
      <c r="U534" s="132">
        <f t="shared" si="219"/>
        <v>0</v>
      </c>
      <c r="V534" s="54">
        <v>1</v>
      </c>
      <c r="W534" s="55"/>
      <c r="X534" s="132">
        <f t="shared" si="220"/>
        <v>1</v>
      </c>
      <c r="Y534" s="129">
        <f t="shared" si="225"/>
        <v>271</v>
      </c>
      <c r="Z534" s="130">
        <f t="shared" si="226"/>
        <v>287</v>
      </c>
      <c r="AA534" s="131">
        <f t="shared" si="227"/>
        <v>558</v>
      </c>
      <c r="AB534" s="274">
        <f t="shared" si="224"/>
        <v>0</v>
      </c>
      <c r="AC534" s="409">
        <v>271</v>
      </c>
      <c r="AD534" s="409">
        <v>287</v>
      </c>
      <c r="AE534" s="410">
        <v>558</v>
      </c>
      <c r="AF534" s="371">
        <f t="shared" si="221"/>
        <v>0</v>
      </c>
      <c r="AG534" s="372">
        <f t="shared" si="213"/>
        <v>0</v>
      </c>
      <c r="AH534" s="372">
        <f t="shared" si="214"/>
        <v>0</v>
      </c>
      <c r="BD534" s="423">
        <f t="shared" si="198"/>
        <v>2</v>
      </c>
      <c r="BE534" s="423">
        <f t="shared" si="199"/>
        <v>-2</v>
      </c>
      <c r="BF534" s="423">
        <f t="shared" si="200"/>
        <v>0</v>
      </c>
      <c r="BH534" s="97"/>
      <c r="BI534" s="97"/>
    </row>
    <row r="535" spans="2:61" ht="15" customHeight="1">
      <c r="B535" s="1254"/>
      <c r="C535" s="675">
        <v>9</v>
      </c>
      <c r="D535" s="129">
        <v>128</v>
      </c>
      <c r="E535" s="130">
        <v>131</v>
      </c>
      <c r="F535" s="131">
        <v>259</v>
      </c>
      <c r="G535" s="129"/>
      <c r="H535" s="130"/>
      <c r="I535" s="132">
        <f t="shared" si="215"/>
        <v>0</v>
      </c>
      <c r="J535" s="129">
        <v>1</v>
      </c>
      <c r="K535" s="130"/>
      <c r="L535" s="132">
        <f t="shared" si="216"/>
        <v>1</v>
      </c>
      <c r="M535" s="129"/>
      <c r="N535" s="130"/>
      <c r="O535" s="132">
        <f t="shared" si="217"/>
        <v>0</v>
      </c>
      <c r="P535" s="187">
        <v>2</v>
      </c>
      <c r="Q535" s="188"/>
      <c r="R535" s="132">
        <f t="shared" si="218"/>
        <v>2</v>
      </c>
      <c r="S535" s="187"/>
      <c r="T535" s="188"/>
      <c r="U535" s="132">
        <f t="shared" si="219"/>
        <v>0</v>
      </c>
      <c r="V535" s="54">
        <v>2</v>
      </c>
      <c r="W535" s="55">
        <v>3</v>
      </c>
      <c r="X535" s="132">
        <f t="shared" si="220"/>
        <v>5</v>
      </c>
      <c r="Y535" s="129">
        <f t="shared" si="225"/>
        <v>129</v>
      </c>
      <c r="Z535" s="130">
        <f t="shared" si="226"/>
        <v>134</v>
      </c>
      <c r="AA535" s="131">
        <f t="shared" si="227"/>
        <v>263</v>
      </c>
      <c r="AB535" s="274">
        <f t="shared" si="224"/>
        <v>4</v>
      </c>
      <c r="AC535" s="409">
        <v>129</v>
      </c>
      <c r="AD535" s="409">
        <v>134</v>
      </c>
      <c r="AE535" s="410">
        <v>263</v>
      </c>
      <c r="AF535" s="371">
        <f t="shared" si="221"/>
        <v>0</v>
      </c>
      <c r="AG535" s="372">
        <f t="shared" si="213"/>
        <v>0</v>
      </c>
      <c r="AH535" s="372">
        <f t="shared" si="214"/>
        <v>0</v>
      </c>
      <c r="BD535" s="423">
        <f t="shared" si="198"/>
        <v>1</v>
      </c>
      <c r="BE535" s="423">
        <f t="shared" si="199"/>
        <v>3</v>
      </c>
      <c r="BF535" s="423">
        <f t="shared" si="200"/>
        <v>4</v>
      </c>
      <c r="BH535" s="97"/>
      <c r="BI535" s="97"/>
    </row>
    <row r="536" spans="2:61" ht="15" customHeight="1">
      <c r="B536" s="1254"/>
      <c r="C536" s="676">
        <v>10</v>
      </c>
      <c r="D536" s="151">
        <v>105</v>
      </c>
      <c r="E536" s="152">
        <v>104</v>
      </c>
      <c r="F536" s="153">
        <v>209</v>
      </c>
      <c r="G536" s="151"/>
      <c r="H536" s="152"/>
      <c r="I536" s="154">
        <f t="shared" si="215"/>
        <v>0</v>
      </c>
      <c r="J536" s="151"/>
      <c r="K536" s="152">
        <v>1</v>
      </c>
      <c r="L536" s="154">
        <f t="shared" si="216"/>
        <v>1</v>
      </c>
      <c r="M536" s="151"/>
      <c r="N536" s="152"/>
      <c r="O536" s="154">
        <f t="shared" si="217"/>
        <v>0</v>
      </c>
      <c r="P536" s="189">
        <v>1</v>
      </c>
      <c r="Q536" s="190">
        <v>1</v>
      </c>
      <c r="R536" s="154">
        <f t="shared" si="218"/>
        <v>2</v>
      </c>
      <c r="S536" s="189"/>
      <c r="T536" s="190"/>
      <c r="U536" s="154">
        <f t="shared" si="219"/>
        <v>0</v>
      </c>
      <c r="V536" s="56"/>
      <c r="W536" s="57"/>
      <c r="X536" s="154">
        <f t="shared" si="220"/>
        <v>0</v>
      </c>
      <c r="Y536" s="151">
        <f t="shared" si="225"/>
        <v>104</v>
      </c>
      <c r="Z536" s="152">
        <f t="shared" si="226"/>
        <v>104</v>
      </c>
      <c r="AA536" s="153">
        <f t="shared" si="227"/>
        <v>208</v>
      </c>
      <c r="AB536" s="275">
        <f t="shared" si="224"/>
        <v>-1</v>
      </c>
      <c r="AC536" s="411">
        <v>104</v>
      </c>
      <c r="AD536" s="411">
        <v>104</v>
      </c>
      <c r="AE536" s="412">
        <v>208</v>
      </c>
      <c r="AF536" s="373">
        <f t="shared" si="221"/>
        <v>0</v>
      </c>
      <c r="AG536" s="374">
        <f t="shared" si="213"/>
        <v>0</v>
      </c>
      <c r="AH536" s="374">
        <f t="shared" si="214"/>
        <v>0</v>
      </c>
      <c r="BD536" s="423">
        <f t="shared" si="198"/>
        <v>-1</v>
      </c>
      <c r="BE536" s="423">
        <f t="shared" si="199"/>
        <v>0</v>
      </c>
      <c r="BF536" s="423">
        <f t="shared" si="200"/>
        <v>-1</v>
      </c>
      <c r="BH536" s="97"/>
      <c r="BI536" s="97"/>
    </row>
    <row r="537" spans="2:61" ht="15" customHeight="1">
      <c r="B537" s="1254"/>
      <c r="C537" s="674">
        <v>11</v>
      </c>
      <c r="D537" s="162">
        <v>67</v>
      </c>
      <c r="E537" s="163">
        <v>85</v>
      </c>
      <c r="F537" s="164">
        <v>152</v>
      </c>
      <c r="G537" s="162"/>
      <c r="H537" s="163"/>
      <c r="I537" s="165">
        <f t="shared" si="215"/>
        <v>0</v>
      </c>
      <c r="J537" s="162"/>
      <c r="K537" s="163">
        <v>3</v>
      </c>
      <c r="L537" s="165">
        <f t="shared" si="216"/>
        <v>3</v>
      </c>
      <c r="M537" s="162"/>
      <c r="N537" s="163"/>
      <c r="O537" s="165">
        <f t="shared" si="217"/>
        <v>0</v>
      </c>
      <c r="P537" s="191"/>
      <c r="Q537" s="192"/>
      <c r="R537" s="165">
        <f t="shared" si="218"/>
        <v>0</v>
      </c>
      <c r="S537" s="191">
        <v>1</v>
      </c>
      <c r="T537" s="192"/>
      <c r="U537" s="165">
        <f t="shared" si="219"/>
        <v>1</v>
      </c>
      <c r="V537" s="58"/>
      <c r="W537" s="59"/>
      <c r="X537" s="165">
        <f t="shared" si="220"/>
        <v>0</v>
      </c>
      <c r="Y537" s="162">
        <f t="shared" si="225"/>
        <v>68</v>
      </c>
      <c r="Z537" s="163">
        <f t="shared" si="226"/>
        <v>88</v>
      </c>
      <c r="AA537" s="164">
        <f t="shared" si="227"/>
        <v>156</v>
      </c>
      <c r="AB537" s="276">
        <f t="shared" si="224"/>
        <v>4</v>
      </c>
      <c r="AC537" s="413">
        <v>68</v>
      </c>
      <c r="AD537" s="413">
        <v>88</v>
      </c>
      <c r="AE537" s="414">
        <v>156</v>
      </c>
      <c r="AF537" s="375">
        <f t="shared" si="221"/>
        <v>0</v>
      </c>
      <c r="AG537" s="376">
        <f t="shared" si="213"/>
        <v>0</v>
      </c>
      <c r="AH537" s="376">
        <f t="shared" si="214"/>
        <v>0</v>
      </c>
      <c r="BD537" s="423">
        <f t="shared" si="198"/>
        <v>1</v>
      </c>
      <c r="BE537" s="423">
        <f t="shared" si="199"/>
        <v>3</v>
      </c>
      <c r="BF537" s="423">
        <f t="shared" si="200"/>
        <v>4</v>
      </c>
      <c r="BH537" s="97"/>
      <c r="BI537" s="97"/>
    </row>
    <row r="538" spans="2:61" ht="15" customHeight="1">
      <c r="B538" s="1254"/>
      <c r="C538" s="675">
        <v>12</v>
      </c>
      <c r="D538" s="129">
        <v>53</v>
      </c>
      <c r="E538" s="130">
        <v>67</v>
      </c>
      <c r="F538" s="131">
        <v>120</v>
      </c>
      <c r="G538" s="129"/>
      <c r="H538" s="130"/>
      <c r="I538" s="132">
        <f t="shared" si="215"/>
        <v>0</v>
      </c>
      <c r="J538" s="129">
        <v>1</v>
      </c>
      <c r="K538" s="130"/>
      <c r="L538" s="132">
        <f t="shared" si="216"/>
        <v>1</v>
      </c>
      <c r="M538" s="129"/>
      <c r="N538" s="130"/>
      <c r="O538" s="132">
        <f t="shared" si="217"/>
        <v>0</v>
      </c>
      <c r="P538" s="187">
        <v>1</v>
      </c>
      <c r="Q538" s="188"/>
      <c r="R538" s="132">
        <f t="shared" si="218"/>
        <v>1</v>
      </c>
      <c r="S538" s="187"/>
      <c r="T538" s="188"/>
      <c r="U538" s="132">
        <f t="shared" si="219"/>
        <v>0</v>
      </c>
      <c r="V538" s="54"/>
      <c r="W538" s="55"/>
      <c r="X538" s="132">
        <f t="shared" si="220"/>
        <v>0</v>
      </c>
      <c r="Y538" s="129">
        <f t="shared" si="225"/>
        <v>53</v>
      </c>
      <c r="Z538" s="130">
        <f t="shared" si="226"/>
        <v>67</v>
      </c>
      <c r="AA538" s="131">
        <f t="shared" si="227"/>
        <v>120</v>
      </c>
      <c r="AB538" s="274">
        <f t="shared" si="224"/>
        <v>0</v>
      </c>
      <c r="AC538" s="409">
        <v>53</v>
      </c>
      <c r="AD538" s="409">
        <v>67</v>
      </c>
      <c r="AE538" s="410">
        <v>120</v>
      </c>
      <c r="AF538" s="371">
        <f t="shared" si="221"/>
        <v>0</v>
      </c>
      <c r="AG538" s="372">
        <f t="shared" si="213"/>
        <v>0</v>
      </c>
      <c r="AH538" s="372">
        <f t="shared" si="214"/>
        <v>0</v>
      </c>
      <c r="BD538" s="423">
        <f t="shared" si="198"/>
        <v>0</v>
      </c>
      <c r="BE538" s="423">
        <f t="shared" si="199"/>
        <v>0</v>
      </c>
      <c r="BF538" s="423">
        <f t="shared" si="200"/>
        <v>0</v>
      </c>
      <c r="BH538" s="97"/>
      <c r="BI538" s="97"/>
    </row>
    <row r="539" spans="2:61" ht="15" customHeight="1">
      <c r="B539" s="1254"/>
      <c r="C539" s="675">
        <v>13</v>
      </c>
      <c r="D539" s="129">
        <v>40</v>
      </c>
      <c r="E539" s="130">
        <v>54</v>
      </c>
      <c r="F539" s="131">
        <v>94</v>
      </c>
      <c r="G539" s="129"/>
      <c r="H539" s="130"/>
      <c r="I539" s="132">
        <f t="shared" si="215"/>
        <v>0</v>
      </c>
      <c r="J539" s="129"/>
      <c r="K539" s="130"/>
      <c r="L539" s="132">
        <f t="shared" si="216"/>
        <v>0</v>
      </c>
      <c r="M539" s="129"/>
      <c r="N539" s="130"/>
      <c r="O539" s="132">
        <f t="shared" si="217"/>
        <v>0</v>
      </c>
      <c r="P539" s="187">
        <v>1</v>
      </c>
      <c r="Q539" s="188">
        <v>1</v>
      </c>
      <c r="R539" s="132">
        <f t="shared" si="218"/>
        <v>2</v>
      </c>
      <c r="S539" s="187"/>
      <c r="T539" s="188"/>
      <c r="U539" s="132">
        <f t="shared" si="219"/>
        <v>0</v>
      </c>
      <c r="V539" s="54"/>
      <c r="W539" s="55"/>
      <c r="X539" s="132">
        <f t="shared" si="220"/>
        <v>0</v>
      </c>
      <c r="Y539" s="129">
        <f t="shared" si="225"/>
        <v>39</v>
      </c>
      <c r="Z539" s="130">
        <f t="shared" si="226"/>
        <v>53</v>
      </c>
      <c r="AA539" s="131">
        <f t="shared" si="227"/>
        <v>92</v>
      </c>
      <c r="AB539" s="274">
        <f t="shared" si="224"/>
        <v>-2</v>
      </c>
      <c r="AC539" s="409">
        <v>39</v>
      </c>
      <c r="AD539" s="409">
        <v>53</v>
      </c>
      <c r="AE539" s="410">
        <v>92</v>
      </c>
      <c r="AF539" s="371">
        <f t="shared" si="221"/>
        <v>0</v>
      </c>
      <c r="AG539" s="372">
        <f t="shared" si="213"/>
        <v>0</v>
      </c>
      <c r="AH539" s="372">
        <f t="shared" si="214"/>
        <v>0</v>
      </c>
      <c r="BD539" s="423">
        <f aca="true" t="shared" si="228" ref="BD539:BD602">Y539-D539</f>
        <v>-1</v>
      </c>
      <c r="BE539" s="423">
        <f aca="true" t="shared" si="229" ref="BE539:BE602">Z539-E539</f>
        <v>-1</v>
      </c>
      <c r="BF539" s="423">
        <f aca="true" t="shared" si="230" ref="BF539:BF602">AA539-F539</f>
        <v>-2</v>
      </c>
      <c r="BH539" s="97"/>
      <c r="BI539" s="97"/>
    </row>
    <row r="540" spans="2:61" ht="15" customHeight="1">
      <c r="B540" s="1254"/>
      <c r="C540" s="675">
        <v>14</v>
      </c>
      <c r="D540" s="129">
        <v>87</v>
      </c>
      <c r="E540" s="130">
        <v>147</v>
      </c>
      <c r="F540" s="131">
        <v>234</v>
      </c>
      <c r="G540" s="129"/>
      <c r="H540" s="130"/>
      <c r="I540" s="132">
        <f t="shared" si="215"/>
        <v>0</v>
      </c>
      <c r="J540" s="129">
        <v>1</v>
      </c>
      <c r="K540" s="130"/>
      <c r="L540" s="132">
        <f t="shared" si="216"/>
        <v>1</v>
      </c>
      <c r="M540" s="129"/>
      <c r="N540" s="130"/>
      <c r="O540" s="132">
        <f t="shared" si="217"/>
        <v>0</v>
      </c>
      <c r="P540" s="187">
        <v>1</v>
      </c>
      <c r="Q540" s="188">
        <v>2</v>
      </c>
      <c r="R540" s="132">
        <f t="shared" si="218"/>
        <v>3</v>
      </c>
      <c r="S540" s="187"/>
      <c r="T540" s="188"/>
      <c r="U540" s="132">
        <f t="shared" si="219"/>
        <v>0</v>
      </c>
      <c r="V540" s="54">
        <v>-1</v>
      </c>
      <c r="W540" s="55"/>
      <c r="X540" s="132">
        <f t="shared" si="220"/>
        <v>-1</v>
      </c>
      <c r="Y540" s="129">
        <f t="shared" si="225"/>
        <v>86</v>
      </c>
      <c r="Z540" s="130">
        <f t="shared" si="226"/>
        <v>145</v>
      </c>
      <c r="AA540" s="131">
        <f t="shared" si="227"/>
        <v>231</v>
      </c>
      <c r="AB540" s="274">
        <f t="shared" si="224"/>
        <v>-3</v>
      </c>
      <c r="AC540" s="409">
        <v>86</v>
      </c>
      <c r="AD540" s="409">
        <v>145</v>
      </c>
      <c r="AE540" s="410">
        <v>231</v>
      </c>
      <c r="AF540" s="371">
        <f t="shared" si="221"/>
        <v>0</v>
      </c>
      <c r="AG540" s="372">
        <f t="shared" si="213"/>
        <v>0</v>
      </c>
      <c r="AH540" s="372">
        <f t="shared" si="214"/>
        <v>0</v>
      </c>
      <c r="BD540" s="423">
        <f t="shared" si="228"/>
        <v>-1</v>
      </c>
      <c r="BE540" s="423">
        <f t="shared" si="229"/>
        <v>-2</v>
      </c>
      <c r="BF540" s="423">
        <f t="shared" si="230"/>
        <v>-3</v>
      </c>
      <c r="BH540" s="97"/>
      <c r="BI540" s="97"/>
    </row>
    <row r="541" spans="2:61" ht="15" customHeight="1">
      <c r="B541" s="1254"/>
      <c r="C541" s="675">
        <v>15</v>
      </c>
      <c r="D541" s="129">
        <v>81</v>
      </c>
      <c r="E541" s="130">
        <v>89</v>
      </c>
      <c r="F541" s="131">
        <v>170</v>
      </c>
      <c r="G541" s="129"/>
      <c r="H541" s="130"/>
      <c r="I541" s="132">
        <f t="shared" si="215"/>
        <v>0</v>
      </c>
      <c r="J541" s="129">
        <v>2</v>
      </c>
      <c r="K541" s="130"/>
      <c r="L541" s="132">
        <f t="shared" si="216"/>
        <v>2</v>
      </c>
      <c r="M541" s="129"/>
      <c r="N541" s="130"/>
      <c r="O541" s="132">
        <f t="shared" si="217"/>
        <v>0</v>
      </c>
      <c r="P541" s="187">
        <v>2</v>
      </c>
      <c r="Q541" s="188">
        <v>2</v>
      </c>
      <c r="R541" s="132">
        <f t="shared" si="218"/>
        <v>4</v>
      </c>
      <c r="S541" s="187"/>
      <c r="T541" s="188"/>
      <c r="U541" s="132">
        <f t="shared" si="219"/>
        <v>0</v>
      </c>
      <c r="V541" s="54"/>
      <c r="W541" s="55"/>
      <c r="X541" s="132">
        <f t="shared" si="220"/>
        <v>0</v>
      </c>
      <c r="Y541" s="129">
        <f t="shared" si="225"/>
        <v>81</v>
      </c>
      <c r="Z541" s="130">
        <f t="shared" si="226"/>
        <v>87</v>
      </c>
      <c r="AA541" s="131">
        <f t="shared" si="227"/>
        <v>168</v>
      </c>
      <c r="AB541" s="274">
        <f t="shared" si="224"/>
        <v>-2</v>
      </c>
      <c r="AC541" s="409">
        <v>81</v>
      </c>
      <c r="AD541" s="409">
        <v>87</v>
      </c>
      <c r="AE541" s="410">
        <v>168</v>
      </c>
      <c r="AF541" s="371">
        <f t="shared" si="221"/>
        <v>0</v>
      </c>
      <c r="AG541" s="372">
        <f t="shared" si="213"/>
        <v>0</v>
      </c>
      <c r="AH541" s="372">
        <f t="shared" si="214"/>
        <v>0</v>
      </c>
      <c r="AT541" s="97"/>
      <c r="AU541" s="97"/>
      <c r="AV541" s="97"/>
      <c r="AW541" s="97"/>
      <c r="AX541" s="97"/>
      <c r="AY541" s="97"/>
      <c r="AZ541" s="97"/>
      <c r="BA541" s="101"/>
      <c r="BD541" s="423">
        <f t="shared" si="228"/>
        <v>0</v>
      </c>
      <c r="BE541" s="423">
        <f t="shared" si="229"/>
        <v>-2</v>
      </c>
      <c r="BF541" s="423">
        <f t="shared" si="230"/>
        <v>-2</v>
      </c>
      <c r="BH541" s="97"/>
      <c r="BI541" s="97"/>
    </row>
    <row r="542" spans="2:61" ht="15" customHeight="1">
      <c r="B542" s="1254"/>
      <c r="C542" s="675">
        <v>16</v>
      </c>
      <c r="D542" s="129">
        <v>74</v>
      </c>
      <c r="E542" s="130">
        <v>76</v>
      </c>
      <c r="F542" s="131">
        <v>150</v>
      </c>
      <c r="G542" s="129"/>
      <c r="H542" s="130"/>
      <c r="I542" s="132">
        <f t="shared" si="215"/>
        <v>0</v>
      </c>
      <c r="J542" s="129">
        <v>1</v>
      </c>
      <c r="K542" s="130"/>
      <c r="L542" s="132">
        <f t="shared" si="216"/>
        <v>1</v>
      </c>
      <c r="M542" s="129"/>
      <c r="N542" s="130"/>
      <c r="O542" s="132">
        <f t="shared" si="217"/>
        <v>0</v>
      </c>
      <c r="P542" s="187">
        <v>1</v>
      </c>
      <c r="Q542" s="188"/>
      <c r="R542" s="132">
        <f t="shared" si="218"/>
        <v>1</v>
      </c>
      <c r="S542" s="187"/>
      <c r="T542" s="188"/>
      <c r="U542" s="132">
        <f t="shared" si="219"/>
        <v>0</v>
      </c>
      <c r="V542" s="54"/>
      <c r="W542" s="55"/>
      <c r="X542" s="132">
        <f t="shared" si="220"/>
        <v>0</v>
      </c>
      <c r="Y542" s="129">
        <f t="shared" si="225"/>
        <v>74</v>
      </c>
      <c r="Z542" s="130">
        <f t="shared" si="226"/>
        <v>76</v>
      </c>
      <c r="AA542" s="131">
        <f t="shared" si="227"/>
        <v>150</v>
      </c>
      <c r="AB542" s="274">
        <f t="shared" si="224"/>
        <v>0</v>
      </c>
      <c r="AC542" s="409">
        <v>74</v>
      </c>
      <c r="AD542" s="409">
        <v>76</v>
      </c>
      <c r="AE542" s="410">
        <v>150</v>
      </c>
      <c r="AF542" s="371">
        <f t="shared" si="221"/>
        <v>0</v>
      </c>
      <c r="AG542" s="372">
        <f t="shared" si="213"/>
        <v>0</v>
      </c>
      <c r="AH542" s="372">
        <f t="shared" si="214"/>
        <v>0</v>
      </c>
      <c r="BD542" s="423">
        <f t="shared" si="228"/>
        <v>0</v>
      </c>
      <c r="BE542" s="423">
        <f t="shared" si="229"/>
        <v>0</v>
      </c>
      <c r="BF542" s="423">
        <f t="shared" si="230"/>
        <v>0</v>
      </c>
      <c r="BH542" s="97"/>
      <c r="BI542" s="97"/>
    </row>
    <row r="543" spans="2:61" ht="15" customHeight="1">
      <c r="B543" s="1255"/>
      <c r="C543" s="676" t="s">
        <v>244</v>
      </c>
      <c r="D543" s="199">
        <v>2832</v>
      </c>
      <c r="E543" s="200">
        <v>3049</v>
      </c>
      <c r="F543" s="201">
        <v>5881</v>
      </c>
      <c r="G543" s="199">
        <f aca="true" t="shared" si="231" ref="G543:W543">SUM(G527:G542)</f>
        <v>0</v>
      </c>
      <c r="H543" s="200">
        <f t="shared" si="231"/>
        <v>0</v>
      </c>
      <c r="I543" s="201">
        <f t="shared" si="215"/>
        <v>0</v>
      </c>
      <c r="J543" s="199">
        <f t="shared" si="231"/>
        <v>49</v>
      </c>
      <c r="K543" s="200">
        <f t="shared" si="231"/>
        <v>37</v>
      </c>
      <c r="L543" s="201">
        <f t="shared" si="216"/>
        <v>86</v>
      </c>
      <c r="M543" s="199">
        <f>SUM(M527:M542)</f>
        <v>0</v>
      </c>
      <c r="N543" s="200">
        <f>SUM(N527:N542)</f>
        <v>0</v>
      </c>
      <c r="O543" s="201">
        <f t="shared" si="217"/>
        <v>0</v>
      </c>
      <c r="P543" s="199">
        <f t="shared" si="231"/>
        <v>34</v>
      </c>
      <c r="Q543" s="200">
        <f t="shared" si="231"/>
        <v>25</v>
      </c>
      <c r="R543" s="201">
        <f t="shared" si="218"/>
        <v>59</v>
      </c>
      <c r="S543" s="199">
        <f t="shared" si="231"/>
        <v>3</v>
      </c>
      <c r="T543" s="200">
        <f t="shared" si="231"/>
        <v>0</v>
      </c>
      <c r="U543" s="201">
        <f t="shared" si="219"/>
        <v>3</v>
      </c>
      <c r="V543" s="64">
        <f t="shared" si="231"/>
        <v>-1</v>
      </c>
      <c r="W543" s="65">
        <f t="shared" si="231"/>
        <v>-2</v>
      </c>
      <c r="X543" s="201">
        <f t="shared" si="220"/>
        <v>-3</v>
      </c>
      <c r="Y543" s="199">
        <f t="shared" si="225"/>
        <v>2849</v>
      </c>
      <c r="Z543" s="200">
        <f t="shared" si="226"/>
        <v>3059</v>
      </c>
      <c r="AA543" s="201">
        <f t="shared" si="227"/>
        <v>5908</v>
      </c>
      <c r="AB543" s="279">
        <f>SUM(AB527:AB542)</f>
        <v>27</v>
      </c>
      <c r="AC543" s="419">
        <f>SUM(AC527:AC542)</f>
        <v>2849</v>
      </c>
      <c r="AD543" s="419">
        <f>SUM(AD527:AD542)</f>
        <v>3059</v>
      </c>
      <c r="AE543" s="419">
        <f>SUM(AE527:AE542)</f>
        <v>5908</v>
      </c>
      <c r="AF543" s="381">
        <f t="shared" si="221"/>
        <v>0</v>
      </c>
      <c r="AG543" s="382">
        <f t="shared" si="213"/>
        <v>0</v>
      </c>
      <c r="AH543" s="382">
        <f t="shared" si="214"/>
        <v>0</v>
      </c>
      <c r="BD543" s="428">
        <f t="shared" si="228"/>
        <v>17</v>
      </c>
      <c r="BE543" s="428">
        <f t="shared" si="229"/>
        <v>10</v>
      </c>
      <c r="BF543" s="423">
        <f t="shared" si="230"/>
        <v>27</v>
      </c>
      <c r="BH543" s="97"/>
      <c r="BI543" s="97"/>
    </row>
    <row r="544" spans="2:61" ht="15" customHeight="1">
      <c r="B544" s="1254" t="s">
        <v>630</v>
      </c>
      <c r="C544" s="674">
        <v>1</v>
      </c>
      <c r="D544" s="162">
        <v>708</v>
      </c>
      <c r="E544" s="163">
        <v>717</v>
      </c>
      <c r="F544" s="164">
        <v>1425</v>
      </c>
      <c r="G544" s="162"/>
      <c r="H544" s="163"/>
      <c r="I544" s="165">
        <f t="shared" si="215"/>
        <v>0</v>
      </c>
      <c r="J544" s="162">
        <v>18</v>
      </c>
      <c r="K544" s="163">
        <v>18</v>
      </c>
      <c r="L544" s="165">
        <f t="shared" si="216"/>
        <v>36</v>
      </c>
      <c r="M544" s="162"/>
      <c r="N544" s="163"/>
      <c r="O544" s="165">
        <f t="shared" si="217"/>
        <v>0</v>
      </c>
      <c r="P544" s="191">
        <v>13</v>
      </c>
      <c r="Q544" s="192">
        <v>15</v>
      </c>
      <c r="R544" s="165">
        <f t="shared" si="218"/>
        <v>28</v>
      </c>
      <c r="S544" s="191">
        <v>1</v>
      </c>
      <c r="T544" s="192"/>
      <c r="U544" s="165">
        <f t="shared" si="219"/>
        <v>1</v>
      </c>
      <c r="V544" s="58"/>
      <c r="W544" s="59"/>
      <c r="X544" s="165">
        <f t="shared" si="220"/>
        <v>0</v>
      </c>
      <c r="Y544" s="162">
        <f t="shared" si="225"/>
        <v>714</v>
      </c>
      <c r="Z544" s="163">
        <f t="shared" si="226"/>
        <v>720</v>
      </c>
      <c r="AA544" s="164">
        <f t="shared" si="227"/>
        <v>1434</v>
      </c>
      <c r="AB544" s="276">
        <f aca="true" t="shared" si="232" ref="AB544:AB550">AA544-F544</f>
        <v>9</v>
      </c>
      <c r="AC544" s="413">
        <v>714</v>
      </c>
      <c r="AD544" s="413">
        <v>720</v>
      </c>
      <c r="AE544" s="414">
        <v>1434</v>
      </c>
      <c r="AF544" s="375">
        <f t="shared" si="221"/>
        <v>0</v>
      </c>
      <c r="AG544" s="376">
        <f t="shared" si="213"/>
        <v>0</v>
      </c>
      <c r="AH544" s="376">
        <f t="shared" si="214"/>
        <v>0</v>
      </c>
      <c r="BD544" s="423">
        <f t="shared" si="228"/>
        <v>6</v>
      </c>
      <c r="BE544" s="423">
        <f t="shared" si="229"/>
        <v>3</v>
      </c>
      <c r="BF544" s="423">
        <f t="shared" si="230"/>
        <v>9</v>
      </c>
      <c r="BH544" s="97"/>
      <c r="BI544" s="97"/>
    </row>
    <row r="545" spans="2:61" ht="15" customHeight="1">
      <c r="B545" s="1254"/>
      <c r="C545" s="675">
        <v>2</v>
      </c>
      <c r="D545" s="129">
        <v>168</v>
      </c>
      <c r="E545" s="130">
        <v>162</v>
      </c>
      <c r="F545" s="131">
        <v>330</v>
      </c>
      <c r="G545" s="129"/>
      <c r="H545" s="130"/>
      <c r="I545" s="132">
        <f t="shared" si="215"/>
        <v>0</v>
      </c>
      <c r="J545" s="129">
        <v>1</v>
      </c>
      <c r="K545" s="130">
        <v>1</v>
      </c>
      <c r="L545" s="132">
        <f t="shared" si="216"/>
        <v>2</v>
      </c>
      <c r="M545" s="129"/>
      <c r="N545" s="130"/>
      <c r="O545" s="132">
        <f t="shared" si="217"/>
        <v>0</v>
      </c>
      <c r="P545" s="187">
        <v>2</v>
      </c>
      <c r="Q545" s="188">
        <v>2</v>
      </c>
      <c r="R545" s="132">
        <f t="shared" si="218"/>
        <v>4</v>
      </c>
      <c r="S545" s="187"/>
      <c r="T545" s="188"/>
      <c r="U545" s="132">
        <f t="shared" si="219"/>
        <v>0</v>
      </c>
      <c r="V545" s="54"/>
      <c r="W545" s="55"/>
      <c r="X545" s="132">
        <f t="shared" si="220"/>
        <v>0</v>
      </c>
      <c r="Y545" s="129">
        <f t="shared" si="225"/>
        <v>167</v>
      </c>
      <c r="Z545" s="130">
        <f t="shared" si="226"/>
        <v>161</v>
      </c>
      <c r="AA545" s="131">
        <f t="shared" si="227"/>
        <v>328</v>
      </c>
      <c r="AB545" s="274">
        <f t="shared" si="232"/>
        <v>-2</v>
      </c>
      <c r="AC545" s="409">
        <v>167</v>
      </c>
      <c r="AD545" s="409">
        <v>161</v>
      </c>
      <c r="AE545" s="410">
        <v>328</v>
      </c>
      <c r="AF545" s="371">
        <f t="shared" si="221"/>
        <v>0</v>
      </c>
      <c r="AG545" s="372">
        <f t="shared" si="213"/>
        <v>0</v>
      </c>
      <c r="AH545" s="372">
        <f t="shared" si="214"/>
        <v>0</v>
      </c>
      <c r="BD545" s="423">
        <f t="shared" si="228"/>
        <v>-1</v>
      </c>
      <c r="BE545" s="423">
        <f t="shared" si="229"/>
        <v>-1</v>
      </c>
      <c r="BF545" s="423">
        <f t="shared" si="230"/>
        <v>-2</v>
      </c>
      <c r="BH545" s="97"/>
      <c r="BI545" s="97"/>
    </row>
    <row r="546" spans="2:61" ht="15" customHeight="1">
      <c r="B546" s="1254"/>
      <c r="C546" s="675">
        <v>3</v>
      </c>
      <c r="D546" s="129">
        <v>549</v>
      </c>
      <c r="E546" s="130">
        <v>609</v>
      </c>
      <c r="F546" s="131">
        <v>1158</v>
      </c>
      <c r="G546" s="129"/>
      <c r="H546" s="130"/>
      <c r="I546" s="132">
        <f t="shared" si="215"/>
        <v>0</v>
      </c>
      <c r="J546" s="129">
        <v>11</v>
      </c>
      <c r="K546" s="130">
        <v>7</v>
      </c>
      <c r="L546" s="132">
        <f t="shared" si="216"/>
        <v>18</v>
      </c>
      <c r="M546" s="129"/>
      <c r="N546" s="130"/>
      <c r="O546" s="132">
        <f t="shared" si="217"/>
        <v>0</v>
      </c>
      <c r="P546" s="187">
        <v>7</v>
      </c>
      <c r="Q546" s="188">
        <v>10</v>
      </c>
      <c r="R546" s="132">
        <f t="shared" si="218"/>
        <v>17</v>
      </c>
      <c r="S546" s="187"/>
      <c r="T546" s="188"/>
      <c r="U546" s="132">
        <f t="shared" si="219"/>
        <v>0</v>
      </c>
      <c r="V546" s="54">
        <v>-1</v>
      </c>
      <c r="W546" s="55">
        <v>2</v>
      </c>
      <c r="X546" s="132">
        <f t="shared" si="220"/>
        <v>1</v>
      </c>
      <c r="Y546" s="129">
        <f t="shared" si="225"/>
        <v>552</v>
      </c>
      <c r="Z546" s="130">
        <f t="shared" si="226"/>
        <v>608</v>
      </c>
      <c r="AA546" s="131">
        <f t="shared" si="227"/>
        <v>1160</v>
      </c>
      <c r="AB546" s="274">
        <f t="shared" si="232"/>
        <v>2</v>
      </c>
      <c r="AC546" s="409">
        <v>552</v>
      </c>
      <c r="AD546" s="409">
        <v>608</v>
      </c>
      <c r="AE546" s="410">
        <v>1160</v>
      </c>
      <c r="AF546" s="371">
        <f t="shared" si="221"/>
        <v>0</v>
      </c>
      <c r="AG546" s="372">
        <f t="shared" si="213"/>
        <v>0</v>
      </c>
      <c r="AH546" s="372">
        <f t="shared" si="214"/>
        <v>0</v>
      </c>
      <c r="BD546" s="423">
        <f t="shared" si="228"/>
        <v>3</v>
      </c>
      <c r="BE546" s="423">
        <f t="shared" si="229"/>
        <v>-1</v>
      </c>
      <c r="BF546" s="423">
        <f t="shared" si="230"/>
        <v>2</v>
      </c>
      <c r="BH546" s="97"/>
      <c r="BI546" s="97"/>
    </row>
    <row r="547" spans="2:61" ht="15" customHeight="1">
      <c r="B547" s="1254"/>
      <c r="C547" s="675">
        <v>4</v>
      </c>
      <c r="D547" s="129">
        <v>371</v>
      </c>
      <c r="E547" s="130">
        <v>412</v>
      </c>
      <c r="F547" s="131">
        <v>783</v>
      </c>
      <c r="G547" s="129"/>
      <c r="H547" s="130"/>
      <c r="I547" s="132">
        <f t="shared" si="215"/>
        <v>0</v>
      </c>
      <c r="J547" s="129">
        <v>4</v>
      </c>
      <c r="K547" s="130">
        <v>2</v>
      </c>
      <c r="L547" s="132">
        <f t="shared" si="216"/>
        <v>6</v>
      </c>
      <c r="M547" s="129"/>
      <c r="N547" s="130"/>
      <c r="O547" s="132">
        <f t="shared" si="217"/>
        <v>0</v>
      </c>
      <c r="P547" s="187">
        <v>5</v>
      </c>
      <c r="Q547" s="188">
        <v>1</v>
      </c>
      <c r="R547" s="132">
        <f t="shared" si="218"/>
        <v>6</v>
      </c>
      <c r="S547" s="187"/>
      <c r="T547" s="188"/>
      <c r="U547" s="132">
        <f t="shared" si="219"/>
        <v>0</v>
      </c>
      <c r="V547" s="54">
        <v>-3</v>
      </c>
      <c r="W547" s="55">
        <v>-3</v>
      </c>
      <c r="X547" s="132">
        <f t="shared" si="220"/>
        <v>-6</v>
      </c>
      <c r="Y547" s="129">
        <f t="shared" si="225"/>
        <v>367</v>
      </c>
      <c r="Z547" s="130">
        <f t="shared" si="226"/>
        <v>410</v>
      </c>
      <c r="AA547" s="131">
        <f t="shared" si="227"/>
        <v>777</v>
      </c>
      <c r="AB547" s="274">
        <f t="shared" si="232"/>
        <v>-6</v>
      </c>
      <c r="AC547" s="409">
        <v>367</v>
      </c>
      <c r="AD547" s="409">
        <v>410</v>
      </c>
      <c r="AE547" s="410">
        <v>777</v>
      </c>
      <c r="AF547" s="371">
        <f t="shared" si="221"/>
        <v>0</v>
      </c>
      <c r="AG547" s="372">
        <f t="shared" si="213"/>
        <v>0</v>
      </c>
      <c r="AH547" s="372">
        <f t="shared" si="214"/>
        <v>0</v>
      </c>
      <c r="BD547" s="423">
        <f t="shared" si="228"/>
        <v>-4</v>
      </c>
      <c r="BE547" s="423">
        <f t="shared" si="229"/>
        <v>-2</v>
      </c>
      <c r="BF547" s="423">
        <f t="shared" si="230"/>
        <v>-6</v>
      </c>
      <c r="BH547" s="97"/>
      <c r="BI547" s="97"/>
    </row>
    <row r="548" spans="1:58" s="97" customFormat="1" ht="15" customHeight="1">
      <c r="A548" s="96"/>
      <c r="B548" s="1254"/>
      <c r="C548" s="675">
        <v>5</v>
      </c>
      <c r="D548" s="129">
        <v>745</v>
      </c>
      <c r="E548" s="130">
        <v>812</v>
      </c>
      <c r="F548" s="131">
        <v>1557</v>
      </c>
      <c r="G548" s="129"/>
      <c r="H548" s="130"/>
      <c r="I548" s="132">
        <f t="shared" si="215"/>
        <v>0</v>
      </c>
      <c r="J548" s="129">
        <v>7</v>
      </c>
      <c r="K548" s="130">
        <v>8</v>
      </c>
      <c r="L548" s="132">
        <f t="shared" si="216"/>
        <v>15</v>
      </c>
      <c r="M548" s="129"/>
      <c r="N548" s="130"/>
      <c r="O548" s="132">
        <f t="shared" si="217"/>
        <v>0</v>
      </c>
      <c r="P548" s="187">
        <v>12</v>
      </c>
      <c r="Q548" s="188">
        <v>5</v>
      </c>
      <c r="R548" s="132">
        <f t="shared" si="218"/>
        <v>17</v>
      </c>
      <c r="S548" s="187"/>
      <c r="T548" s="188"/>
      <c r="U548" s="132">
        <f t="shared" si="219"/>
        <v>0</v>
      </c>
      <c r="V548" s="54">
        <v>-2</v>
      </c>
      <c r="W548" s="55">
        <v>-1</v>
      </c>
      <c r="X548" s="132">
        <f t="shared" si="220"/>
        <v>-3</v>
      </c>
      <c r="Y548" s="129">
        <f t="shared" si="225"/>
        <v>738</v>
      </c>
      <c r="Z548" s="130">
        <f t="shared" si="226"/>
        <v>814</v>
      </c>
      <c r="AA548" s="131">
        <f t="shared" si="227"/>
        <v>1552</v>
      </c>
      <c r="AB548" s="274">
        <f t="shared" si="232"/>
        <v>-5</v>
      </c>
      <c r="AC548" s="409">
        <v>738</v>
      </c>
      <c r="AD548" s="409">
        <v>814</v>
      </c>
      <c r="AE548" s="410">
        <v>1552</v>
      </c>
      <c r="AF548" s="371">
        <f t="shared" si="221"/>
        <v>0</v>
      </c>
      <c r="AG548" s="372">
        <f t="shared" si="213"/>
        <v>0</v>
      </c>
      <c r="AH548" s="372">
        <f t="shared" si="214"/>
        <v>0</v>
      </c>
      <c r="AJ548" s="184"/>
      <c r="AK548" s="185"/>
      <c r="AL548" s="185"/>
      <c r="AM548" s="185"/>
      <c r="AN548" s="185"/>
      <c r="AO548" s="185"/>
      <c r="AP548" s="185"/>
      <c r="AQ548" s="247"/>
      <c r="AR548" s="183"/>
      <c r="AS548" s="183"/>
      <c r="AT548" s="183"/>
      <c r="AU548" s="183"/>
      <c r="AV548" s="183"/>
      <c r="AW548" s="183"/>
      <c r="AX548" s="183"/>
      <c r="AY548" s="183"/>
      <c r="AZ548" s="183"/>
      <c r="BA548" s="186"/>
      <c r="BD548" s="423">
        <f t="shared" si="228"/>
        <v>-7</v>
      </c>
      <c r="BE548" s="423">
        <f t="shared" si="229"/>
        <v>2</v>
      </c>
      <c r="BF548" s="423">
        <f t="shared" si="230"/>
        <v>-5</v>
      </c>
    </row>
    <row r="549" spans="2:61" ht="15" customHeight="1">
      <c r="B549" s="1254"/>
      <c r="C549" s="675">
        <v>6</v>
      </c>
      <c r="D549" s="129">
        <v>566</v>
      </c>
      <c r="E549" s="130">
        <v>568</v>
      </c>
      <c r="F549" s="131">
        <v>1134</v>
      </c>
      <c r="G549" s="129"/>
      <c r="H549" s="130"/>
      <c r="I549" s="132">
        <f t="shared" si="215"/>
        <v>0</v>
      </c>
      <c r="J549" s="129">
        <v>9</v>
      </c>
      <c r="K549" s="130">
        <v>6</v>
      </c>
      <c r="L549" s="132">
        <f t="shared" si="216"/>
        <v>15</v>
      </c>
      <c r="M549" s="129"/>
      <c r="N549" s="130"/>
      <c r="O549" s="132">
        <f t="shared" si="217"/>
        <v>0</v>
      </c>
      <c r="P549" s="187">
        <v>10</v>
      </c>
      <c r="Q549" s="188">
        <v>3</v>
      </c>
      <c r="R549" s="132">
        <f t="shared" si="218"/>
        <v>13</v>
      </c>
      <c r="S549" s="187"/>
      <c r="T549" s="188"/>
      <c r="U549" s="132">
        <f t="shared" si="219"/>
        <v>0</v>
      </c>
      <c r="V549" s="54"/>
      <c r="W549" s="55">
        <v>-3</v>
      </c>
      <c r="X549" s="132">
        <f t="shared" si="220"/>
        <v>-3</v>
      </c>
      <c r="Y549" s="129">
        <f t="shared" si="225"/>
        <v>565</v>
      </c>
      <c r="Z549" s="130">
        <f t="shared" si="226"/>
        <v>568</v>
      </c>
      <c r="AA549" s="131">
        <f t="shared" si="227"/>
        <v>1133</v>
      </c>
      <c r="AB549" s="274">
        <f t="shared" si="232"/>
        <v>-1</v>
      </c>
      <c r="AC549" s="409">
        <v>565</v>
      </c>
      <c r="AD549" s="409">
        <v>568</v>
      </c>
      <c r="AE549" s="410">
        <v>1133</v>
      </c>
      <c r="AF549" s="371">
        <f t="shared" si="221"/>
        <v>0</v>
      </c>
      <c r="AG549" s="372">
        <f t="shared" si="213"/>
        <v>0</v>
      </c>
      <c r="AH549" s="372">
        <f t="shared" si="214"/>
        <v>0</v>
      </c>
      <c r="AT549" s="97"/>
      <c r="AU549" s="97"/>
      <c r="AV549" s="97"/>
      <c r="AW549" s="97"/>
      <c r="AX549" s="97"/>
      <c r="AY549" s="97"/>
      <c r="AZ549" s="97"/>
      <c r="BA549" s="101"/>
      <c r="BD549" s="423">
        <f t="shared" si="228"/>
        <v>-1</v>
      </c>
      <c r="BE549" s="423">
        <f t="shared" si="229"/>
        <v>0</v>
      </c>
      <c r="BF549" s="423">
        <f t="shared" si="230"/>
        <v>-1</v>
      </c>
      <c r="BH549" s="97"/>
      <c r="BI549" s="97"/>
    </row>
    <row r="550" spans="2:61" ht="15" customHeight="1">
      <c r="B550" s="1254"/>
      <c r="C550" s="675">
        <v>7</v>
      </c>
      <c r="D550" s="129">
        <v>789</v>
      </c>
      <c r="E550" s="130">
        <v>841</v>
      </c>
      <c r="F550" s="131">
        <v>1630</v>
      </c>
      <c r="G550" s="129"/>
      <c r="H550" s="130"/>
      <c r="I550" s="132">
        <f t="shared" si="215"/>
        <v>0</v>
      </c>
      <c r="J550" s="129">
        <v>11</v>
      </c>
      <c r="K550" s="130">
        <v>6</v>
      </c>
      <c r="L550" s="132">
        <f t="shared" si="216"/>
        <v>17</v>
      </c>
      <c r="M550" s="129"/>
      <c r="N550" s="130"/>
      <c r="O550" s="132">
        <f t="shared" si="217"/>
        <v>0</v>
      </c>
      <c r="P550" s="187">
        <v>15</v>
      </c>
      <c r="Q550" s="188">
        <v>10</v>
      </c>
      <c r="R550" s="132">
        <f t="shared" si="218"/>
        <v>25</v>
      </c>
      <c r="S550" s="187">
        <v>1</v>
      </c>
      <c r="T550" s="188">
        <v>2</v>
      </c>
      <c r="U550" s="132">
        <f t="shared" si="219"/>
        <v>3</v>
      </c>
      <c r="V550" s="54">
        <v>3</v>
      </c>
      <c r="W550" s="55">
        <v>3</v>
      </c>
      <c r="X550" s="132">
        <f t="shared" si="220"/>
        <v>6</v>
      </c>
      <c r="Y550" s="129">
        <f t="shared" si="225"/>
        <v>789</v>
      </c>
      <c r="Z550" s="130">
        <f t="shared" si="226"/>
        <v>842</v>
      </c>
      <c r="AA550" s="131">
        <f t="shared" si="227"/>
        <v>1631</v>
      </c>
      <c r="AB550" s="274">
        <f t="shared" si="232"/>
        <v>1</v>
      </c>
      <c r="AC550" s="409">
        <v>789</v>
      </c>
      <c r="AD550" s="409">
        <v>842</v>
      </c>
      <c r="AE550" s="410">
        <v>1631</v>
      </c>
      <c r="AF550" s="371">
        <f t="shared" si="221"/>
        <v>0</v>
      </c>
      <c r="AG550" s="372">
        <f t="shared" si="213"/>
        <v>0</v>
      </c>
      <c r="AH550" s="372">
        <f t="shared" si="214"/>
        <v>0</v>
      </c>
      <c r="BD550" s="423">
        <f t="shared" si="228"/>
        <v>0</v>
      </c>
      <c r="BE550" s="423">
        <f t="shared" si="229"/>
        <v>1</v>
      </c>
      <c r="BF550" s="423">
        <f t="shared" si="230"/>
        <v>1</v>
      </c>
      <c r="BH550" s="97"/>
      <c r="BI550" s="97"/>
    </row>
    <row r="551" spans="2:61" ht="15" customHeight="1">
      <c r="B551" s="1255"/>
      <c r="C551" s="676" t="s">
        <v>244</v>
      </c>
      <c r="D551" s="199">
        <v>3896</v>
      </c>
      <c r="E551" s="200">
        <v>4121</v>
      </c>
      <c r="F551" s="201">
        <v>8017</v>
      </c>
      <c r="G551" s="199">
        <f aca="true" t="shared" si="233" ref="G551:W551">SUM(G544:G550)</f>
        <v>0</v>
      </c>
      <c r="H551" s="200">
        <f t="shared" si="233"/>
        <v>0</v>
      </c>
      <c r="I551" s="201">
        <f t="shared" si="215"/>
        <v>0</v>
      </c>
      <c r="J551" s="199">
        <f t="shared" si="233"/>
        <v>61</v>
      </c>
      <c r="K551" s="200">
        <f t="shared" si="233"/>
        <v>48</v>
      </c>
      <c r="L551" s="201">
        <f t="shared" si="216"/>
        <v>109</v>
      </c>
      <c r="M551" s="199">
        <f>SUM(M544:M550)</f>
        <v>0</v>
      </c>
      <c r="N551" s="200">
        <f>SUM(N544:N550)</f>
        <v>0</v>
      </c>
      <c r="O551" s="201">
        <f t="shared" si="217"/>
        <v>0</v>
      </c>
      <c r="P551" s="199">
        <f t="shared" si="233"/>
        <v>64</v>
      </c>
      <c r="Q551" s="200">
        <f t="shared" si="233"/>
        <v>46</v>
      </c>
      <c r="R551" s="201">
        <f t="shared" si="218"/>
        <v>110</v>
      </c>
      <c r="S551" s="199">
        <f t="shared" si="233"/>
        <v>2</v>
      </c>
      <c r="T551" s="200">
        <f t="shared" si="233"/>
        <v>2</v>
      </c>
      <c r="U551" s="201">
        <f t="shared" si="219"/>
        <v>4</v>
      </c>
      <c r="V551" s="64">
        <f t="shared" si="233"/>
        <v>-3</v>
      </c>
      <c r="W551" s="65">
        <f t="shared" si="233"/>
        <v>-2</v>
      </c>
      <c r="X551" s="201">
        <f t="shared" si="220"/>
        <v>-5</v>
      </c>
      <c r="Y551" s="199">
        <f t="shared" si="225"/>
        <v>3892</v>
      </c>
      <c r="Z551" s="200">
        <f t="shared" si="226"/>
        <v>4123</v>
      </c>
      <c r="AA551" s="201">
        <f t="shared" si="227"/>
        <v>8015</v>
      </c>
      <c r="AB551" s="279">
        <f>SUM(AB544:AB550)</f>
        <v>-2</v>
      </c>
      <c r="AC551" s="419">
        <f>SUM(AC544:AC550)</f>
        <v>3892</v>
      </c>
      <c r="AD551" s="419">
        <f>SUM(AD544:AD550)</f>
        <v>4123</v>
      </c>
      <c r="AE551" s="419">
        <f>SUM(AE544:AE550)</f>
        <v>8015</v>
      </c>
      <c r="AF551" s="381">
        <f t="shared" si="221"/>
        <v>0</v>
      </c>
      <c r="AG551" s="382">
        <f t="shared" si="213"/>
        <v>0</v>
      </c>
      <c r="AH551" s="382">
        <f t="shared" si="214"/>
        <v>0</v>
      </c>
      <c r="BD551" s="423">
        <f t="shared" si="228"/>
        <v>-4</v>
      </c>
      <c r="BE551" s="423">
        <f t="shared" si="229"/>
        <v>2</v>
      </c>
      <c r="BF551" s="423">
        <f t="shared" si="230"/>
        <v>-2</v>
      </c>
      <c r="BH551" s="97"/>
      <c r="BI551" s="97"/>
    </row>
    <row r="552" spans="2:61" ht="15" customHeight="1">
      <c r="B552" s="1254" t="s">
        <v>759</v>
      </c>
      <c r="C552" s="674">
        <v>1</v>
      </c>
      <c r="D552" s="162">
        <v>435</v>
      </c>
      <c r="E552" s="163">
        <v>447</v>
      </c>
      <c r="F552" s="164">
        <v>882</v>
      </c>
      <c r="G552" s="162"/>
      <c r="H552" s="163"/>
      <c r="I552" s="165">
        <f t="shared" si="215"/>
        <v>0</v>
      </c>
      <c r="J552" s="162">
        <v>4</v>
      </c>
      <c r="K552" s="163">
        <v>4</v>
      </c>
      <c r="L552" s="165">
        <f t="shared" si="216"/>
        <v>8</v>
      </c>
      <c r="M552" s="162"/>
      <c r="N552" s="163"/>
      <c r="O552" s="165">
        <f t="shared" si="217"/>
        <v>0</v>
      </c>
      <c r="P552" s="191">
        <v>4</v>
      </c>
      <c r="Q552" s="192">
        <v>6</v>
      </c>
      <c r="R552" s="165">
        <f t="shared" si="218"/>
        <v>10</v>
      </c>
      <c r="S552" s="191"/>
      <c r="T552" s="192"/>
      <c r="U552" s="165">
        <f t="shared" si="219"/>
        <v>0</v>
      </c>
      <c r="V552" s="58">
        <v>2</v>
      </c>
      <c r="W552" s="59">
        <v>1</v>
      </c>
      <c r="X552" s="165">
        <f t="shared" si="220"/>
        <v>3</v>
      </c>
      <c r="Y552" s="162">
        <f t="shared" si="225"/>
        <v>437</v>
      </c>
      <c r="Z552" s="163">
        <f t="shared" si="226"/>
        <v>446</v>
      </c>
      <c r="AA552" s="164">
        <f t="shared" si="227"/>
        <v>883</v>
      </c>
      <c r="AB552" s="276">
        <f aca="true" t="shared" si="234" ref="AB552:AB561">AA552-F552</f>
        <v>1</v>
      </c>
      <c r="AC552" s="413">
        <v>437</v>
      </c>
      <c r="AD552" s="413">
        <v>446</v>
      </c>
      <c r="AE552" s="414">
        <v>883</v>
      </c>
      <c r="AF552" s="375">
        <f t="shared" si="221"/>
        <v>0</v>
      </c>
      <c r="AG552" s="376">
        <f t="shared" si="213"/>
        <v>0</v>
      </c>
      <c r="AH552" s="376">
        <f t="shared" si="214"/>
        <v>0</v>
      </c>
      <c r="BD552" s="423">
        <f t="shared" si="228"/>
        <v>2</v>
      </c>
      <c r="BE552" s="423">
        <f t="shared" si="229"/>
        <v>-1</v>
      </c>
      <c r="BF552" s="423">
        <f t="shared" si="230"/>
        <v>1</v>
      </c>
      <c r="BH552" s="97"/>
      <c r="BI552" s="97"/>
    </row>
    <row r="553" spans="2:61" ht="15" customHeight="1">
      <c r="B553" s="1254"/>
      <c r="C553" s="675">
        <v>2</v>
      </c>
      <c r="D553" s="129">
        <v>227</v>
      </c>
      <c r="E553" s="130">
        <v>237</v>
      </c>
      <c r="F553" s="131">
        <v>464</v>
      </c>
      <c r="G553" s="129"/>
      <c r="H553" s="130"/>
      <c r="I553" s="132">
        <f t="shared" si="215"/>
        <v>0</v>
      </c>
      <c r="J553" s="129">
        <v>2</v>
      </c>
      <c r="K553" s="130">
        <v>1</v>
      </c>
      <c r="L553" s="132">
        <f t="shared" si="216"/>
        <v>3</v>
      </c>
      <c r="M553" s="129"/>
      <c r="N553" s="130"/>
      <c r="O553" s="132">
        <f t="shared" si="217"/>
        <v>0</v>
      </c>
      <c r="P553" s="187">
        <v>3</v>
      </c>
      <c r="Q553" s="188">
        <v>1</v>
      </c>
      <c r="R553" s="132">
        <f t="shared" si="218"/>
        <v>4</v>
      </c>
      <c r="S553" s="187"/>
      <c r="T553" s="188"/>
      <c r="U553" s="132">
        <f t="shared" si="219"/>
        <v>0</v>
      </c>
      <c r="V553" s="54"/>
      <c r="W553" s="55"/>
      <c r="X553" s="132">
        <f t="shared" si="220"/>
        <v>0</v>
      </c>
      <c r="Y553" s="129">
        <f t="shared" si="225"/>
        <v>226</v>
      </c>
      <c r="Z553" s="130">
        <f t="shared" si="226"/>
        <v>237</v>
      </c>
      <c r="AA553" s="131">
        <f t="shared" si="227"/>
        <v>463</v>
      </c>
      <c r="AB553" s="274">
        <f t="shared" si="234"/>
        <v>-1</v>
      </c>
      <c r="AC553" s="409">
        <v>226</v>
      </c>
      <c r="AD553" s="409">
        <v>237</v>
      </c>
      <c r="AE553" s="410">
        <v>463</v>
      </c>
      <c r="AF553" s="371">
        <f t="shared" si="221"/>
        <v>0</v>
      </c>
      <c r="AG553" s="372">
        <f t="shared" si="213"/>
        <v>0</v>
      </c>
      <c r="AH553" s="372">
        <f t="shared" si="214"/>
        <v>0</v>
      </c>
      <c r="BD553" s="423">
        <f t="shared" si="228"/>
        <v>-1</v>
      </c>
      <c r="BE553" s="423">
        <f t="shared" si="229"/>
        <v>0</v>
      </c>
      <c r="BF553" s="423">
        <f t="shared" si="230"/>
        <v>-1</v>
      </c>
      <c r="BH553" s="97"/>
      <c r="BI553" s="97"/>
    </row>
    <row r="554" spans="2:61" ht="15" customHeight="1">
      <c r="B554" s="1254"/>
      <c r="C554" s="675">
        <v>3</v>
      </c>
      <c r="D554" s="129">
        <v>223</v>
      </c>
      <c r="E554" s="130">
        <v>209</v>
      </c>
      <c r="F554" s="131">
        <v>432</v>
      </c>
      <c r="G554" s="129"/>
      <c r="H554" s="130"/>
      <c r="I554" s="132">
        <f t="shared" si="215"/>
        <v>0</v>
      </c>
      <c r="J554" s="129">
        <v>3</v>
      </c>
      <c r="K554" s="130">
        <v>4</v>
      </c>
      <c r="L554" s="132">
        <f t="shared" si="216"/>
        <v>7</v>
      </c>
      <c r="M554" s="129"/>
      <c r="N554" s="130"/>
      <c r="O554" s="132">
        <f t="shared" si="217"/>
        <v>0</v>
      </c>
      <c r="P554" s="187">
        <v>5</v>
      </c>
      <c r="Q554" s="188">
        <v>3</v>
      </c>
      <c r="R554" s="132">
        <f t="shared" si="218"/>
        <v>8</v>
      </c>
      <c r="S554" s="187"/>
      <c r="T554" s="188"/>
      <c r="U554" s="132">
        <f t="shared" si="219"/>
        <v>0</v>
      </c>
      <c r="V554" s="54">
        <v>-3</v>
      </c>
      <c r="W554" s="55">
        <v>1</v>
      </c>
      <c r="X554" s="132">
        <f t="shared" si="220"/>
        <v>-2</v>
      </c>
      <c r="Y554" s="129">
        <f t="shared" si="225"/>
        <v>218</v>
      </c>
      <c r="Z554" s="130">
        <f t="shared" si="226"/>
        <v>211</v>
      </c>
      <c r="AA554" s="131">
        <f t="shared" si="227"/>
        <v>429</v>
      </c>
      <c r="AB554" s="274">
        <f t="shared" si="234"/>
        <v>-3</v>
      </c>
      <c r="AC554" s="409">
        <v>218</v>
      </c>
      <c r="AD554" s="409">
        <v>211</v>
      </c>
      <c r="AE554" s="410">
        <v>429</v>
      </c>
      <c r="AF554" s="371">
        <f t="shared" si="221"/>
        <v>0</v>
      </c>
      <c r="AG554" s="372">
        <f t="shared" si="213"/>
        <v>0</v>
      </c>
      <c r="AH554" s="372">
        <f t="shared" si="214"/>
        <v>0</v>
      </c>
      <c r="BD554" s="423">
        <f t="shared" si="228"/>
        <v>-5</v>
      </c>
      <c r="BE554" s="423">
        <f t="shared" si="229"/>
        <v>2</v>
      </c>
      <c r="BF554" s="423">
        <f t="shared" si="230"/>
        <v>-3</v>
      </c>
      <c r="BH554" s="97"/>
      <c r="BI554" s="97"/>
    </row>
    <row r="555" spans="2:61" ht="15" customHeight="1">
      <c r="B555" s="1254"/>
      <c r="C555" s="675">
        <v>4</v>
      </c>
      <c r="D555" s="129">
        <v>1073</v>
      </c>
      <c r="E555" s="130">
        <v>1036</v>
      </c>
      <c r="F555" s="131">
        <v>2109</v>
      </c>
      <c r="G555" s="129"/>
      <c r="H555" s="130"/>
      <c r="I555" s="132">
        <f t="shared" si="215"/>
        <v>0</v>
      </c>
      <c r="J555" s="129">
        <v>42</v>
      </c>
      <c r="K555" s="130">
        <v>23</v>
      </c>
      <c r="L555" s="132">
        <f t="shared" si="216"/>
        <v>65</v>
      </c>
      <c r="M555" s="129"/>
      <c r="N555" s="130"/>
      <c r="O555" s="132">
        <f t="shared" si="217"/>
        <v>0</v>
      </c>
      <c r="P555" s="187">
        <v>28</v>
      </c>
      <c r="Q555" s="188">
        <v>20</v>
      </c>
      <c r="R555" s="132">
        <f t="shared" si="218"/>
        <v>48</v>
      </c>
      <c r="S555" s="187">
        <v>5</v>
      </c>
      <c r="T555" s="188">
        <v>2</v>
      </c>
      <c r="U555" s="132">
        <f t="shared" si="219"/>
        <v>7</v>
      </c>
      <c r="V555" s="54">
        <v>4</v>
      </c>
      <c r="W555" s="55">
        <v>4</v>
      </c>
      <c r="X555" s="132">
        <f t="shared" si="220"/>
        <v>8</v>
      </c>
      <c r="Y555" s="129">
        <f t="shared" si="225"/>
        <v>1096</v>
      </c>
      <c r="Z555" s="130">
        <f t="shared" si="226"/>
        <v>1045</v>
      </c>
      <c r="AA555" s="131">
        <f t="shared" si="227"/>
        <v>2141</v>
      </c>
      <c r="AB555" s="274">
        <f t="shared" si="234"/>
        <v>32</v>
      </c>
      <c r="AC555" s="409">
        <v>1096</v>
      </c>
      <c r="AD555" s="409">
        <v>1045</v>
      </c>
      <c r="AE555" s="410">
        <v>2141</v>
      </c>
      <c r="AF555" s="371">
        <f t="shared" si="221"/>
        <v>0</v>
      </c>
      <c r="AG555" s="372">
        <f t="shared" si="213"/>
        <v>0</v>
      </c>
      <c r="AH555" s="372">
        <f t="shared" si="214"/>
        <v>0</v>
      </c>
      <c r="BD555" s="423">
        <f t="shared" si="228"/>
        <v>23</v>
      </c>
      <c r="BE555" s="423">
        <f t="shared" si="229"/>
        <v>9</v>
      </c>
      <c r="BF555" s="423">
        <f t="shared" si="230"/>
        <v>32</v>
      </c>
      <c r="BH555" s="97"/>
      <c r="BI555" s="97"/>
    </row>
    <row r="556" spans="1:58" s="97" customFormat="1" ht="15" customHeight="1">
      <c r="A556" s="96"/>
      <c r="B556" s="1254"/>
      <c r="C556" s="675">
        <v>5</v>
      </c>
      <c r="D556" s="129">
        <v>311</v>
      </c>
      <c r="E556" s="130">
        <v>365</v>
      </c>
      <c r="F556" s="131">
        <v>676</v>
      </c>
      <c r="G556" s="129"/>
      <c r="H556" s="130"/>
      <c r="I556" s="132">
        <f t="shared" si="215"/>
        <v>0</v>
      </c>
      <c r="J556" s="129">
        <v>5</v>
      </c>
      <c r="K556" s="130">
        <v>5</v>
      </c>
      <c r="L556" s="132">
        <f t="shared" si="216"/>
        <v>10</v>
      </c>
      <c r="M556" s="129"/>
      <c r="N556" s="130"/>
      <c r="O556" s="132">
        <f t="shared" si="217"/>
        <v>0</v>
      </c>
      <c r="P556" s="187">
        <v>6</v>
      </c>
      <c r="Q556" s="188">
        <v>1</v>
      </c>
      <c r="R556" s="132">
        <f t="shared" si="218"/>
        <v>7</v>
      </c>
      <c r="S556" s="187">
        <v>1</v>
      </c>
      <c r="T556" s="188">
        <v>1</v>
      </c>
      <c r="U556" s="132">
        <f t="shared" si="219"/>
        <v>2</v>
      </c>
      <c r="V556" s="54">
        <v>-2</v>
      </c>
      <c r="W556" s="55">
        <v>-2</v>
      </c>
      <c r="X556" s="132">
        <f t="shared" si="220"/>
        <v>-4</v>
      </c>
      <c r="Y556" s="129">
        <f t="shared" si="225"/>
        <v>309</v>
      </c>
      <c r="Z556" s="130">
        <f t="shared" si="226"/>
        <v>368</v>
      </c>
      <c r="AA556" s="131">
        <f t="shared" si="227"/>
        <v>677</v>
      </c>
      <c r="AB556" s="274">
        <f t="shared" si="234"/>
        <v>1</v>
      </c>
      <c r="AC556" s="409">
        <v>309</v>
      </c>
      <c r="AD556" s="409">
        <v>368</v>
      </c>
      <c r="AE556" s="410">
        <v>677</v>
      </c>
      <c r="AF556" s="371">
        <f t="shared" si="221"/>
        <v>0</v>
      </c>
      <c r="AG556" s="372">
        <f t="shared" si="213"/>
        <v>0</v>
      </c>
      <c r="AH556" s="372">
        <f t="shared" si="214"/>
        <v>0</v>
      </c>
      <c r="AJ556" s="184"/>
      <c r="AK556" s="185"/>
      <c r="AL556" s="185"/>
      <c r="AM556" s="185"/>
      <c r="AN556" s="185"/>
      <c r="AO556" s="185"/>
      <c r="AP556" s="185"/>
      <c r="AQ556" s="247"/>
      <c r="AR556" s="183"/>
      <c r="AS556" s="183"/>
      <c r="AT556" s="183"/>
      <c r="AU556" s="183"/>
      <c r="AV556" s="183"/>
      <c r="AW556" s="183"/>
      <c r="AX556" s="183"/>
      <c r="AY556" s="183"/>
      <c r="AZ556" s="183"/>
      <c r="BA556" s="186"/>
      <c r="BD556" s="423">
        <f t="shared" si="228"/>
        <v>-2</v>
      </c>
      <c r="BE556" s="423">
        <f t="shared" si="229"/>
        <v>3</v>
      </c>
      <c r="BF556" s="423">
        <f t="shared" si="230"/>
        <v>1</v>
      </c>
    </row>
    <row r="557" spans="2:61" ht="15" customHeight="1">
      <c r="B557" s="1254"/>
      <c r="C557" s="675">
        <v>6</v>
      </c>
      <c r="D557" s="129">
        <v>370</v>
      </c>
      <c r="E557" s="130">
        <v>409</v>
      </c>
      <c r="F557" s="131">
        <v>779</v>
      </c>
      <c r="G557" s="129"/>
      <c r="H557" s="130"/>
      <c r="I557" s="132">
        <f t="shared" si="215"/>
        <v>0</v>
      </c>
      <c r="J557" s="129">
        <v>8</v>
      </c>
      <c r="K557" s="130">
        <v>9</v>
      </c>
      <c r="L557" s="132">
        <f t="shared" si="216"/>
        <v>17</v>
      </c>
      <c r="M557" s="129"/>
      <c r="N557" s="130"/>
      <c r="O557" s="132">
        <f t="shared" si="217"/>
        <v>0</v>
      </c>
      <c r="P557" s="187">
        <v>5</v>
      </c>
      <c r="Q557" s="188">
        <v>2</v>
      </c>
      <c r="R557" s="132">
        <f t="shared" si="218"/>
        <v>7</v>
      </c>
      <c r="S557" s="187"/>
      <c r="T557" s="188"/>
      <c r="U557" s="132">
        <f t="shared" si="219"/>
        <v>0</v>
      </c>
      <c r="V557" s="54">
        <v>-1</v>
      </c>
      <c r="W557" s="55"/>
      <c r="X557" s="132">
        <f t="shared" si="220"/>
        <v>-1</v>
      </c>
      <c r="Y557" s="129">
        <f t="shared" si="225"/>
        <v>372</v>
      </c>
      <c r="Z557" s="130">
        <f t="shared" si="226"/>
        <v>416</v>
      </c>
      <c r="AA557" s="131">
        <f t="shared" si="227"/>
        <v>788</v>
      </c>
      <c r="AB557" s="274">
        <f t="shared" si="234"/>
        <v>9</v>
      </c>
      <c r="AC557" s="409">
        <v>372</v>
      </c>
      <c r="AD557" s="409">
        <v>416</v>
      </c>
      <c r="AE557" s="410">
        <v>788</v>
      </c>
      <c r="AF557" s="371">
        <f t="shared" si="221"/>
        <v>0</v>
      </c>
      <c r="AG557" s="372">
        <f t="shared" si="213"/>
        <v>0</v>
      </c>
      <c r="AH557" s="372">
        <f t="shared" si="214"/>
        <v>0</v>
      </c>
      <c r="BD557" s="423">
        <f t="shared" si="228"/>
        <v>2</v>
      </c>
      <c r="BE557" s="423">
        <f t="shared" si="229"/>
        <v>7</v>
      </c>
      <c r="BF557" s="423">
        <f t="shared" si="230"/>
        <v>9</v>
      </c>
      <c r="BH557" s="97"/>
      <c r="BI557" s="97"/>
    </row>
    <row r="558" spans="2:61" ht="15" customHeight="1">
      <c r="B558" s="1254"/>
      <c r="C558" s="675">
        <v>7</v>
      </c>
      <c r="D558" s="129">
        <v>227</v>
      </c>
      <c r="E558" s="130">
        <v>251</v>
      </c>
      <c r="F558" s="131">
        <v>478</v>
      </c>
      <c r="G558" s="129"/>
      <c r="H558" s="130"/>
      <c r="I558" s="132">
        <f t="shared" si="215"/>
        <v>0</v>
      </c>
      <c r="J558" s="129">
        <v>4</v>
      </c>
      <c r="K558" s="130">
        <v>2</v>
      </c>
      <c r="L558" s="132">
        <f t="shared" si="216"/>
        <v>6</v>
      </c>
      <c r="M558" s="129"/>
      <c r="N558" s="130"/>
      <c r="O558" s="132">
        <f t="shared" si="217"/>
        <v>0</v>
      </c>
      <c r="P558" s="187">
        <v>4</v>
      </c>
      <c r="Q558" s="188">
        <v>5</v>
      </c>
      <c r="R558" s="132">
        <f t="shared" si="218"/>
        <v>9</v>
      </c>
      <c r="S558" s="187"/>
      <c r="T558" s="188"/>
      <c r="U558" s="132">
        <f t="shared" si="219"/>
        <v>0</v>
      </c>
      <c r="V558" s="54"/>
      <c r="W558" s="55"/>
      <c r="X558" s="132">
        <f t="shared" si="220"/>
        <v>0</v>
      </c>
      <c r="Y558" s="129">
        <f t="shared" si="225"/>
        <v>227</v>
      </c>
      <c r="Z558" s="130">
        <f t="shared" si="226"/>
        <v>248</v>
      </c>
      <c r="AA558" s="131">
        <f t="shared" si="227"/>
        <v>475</v>
      </c>
      <c r="AB558" s="274">
        <f t="shared" si="234"/>
        <v>-3</v>
      </c>
      <c r="AC558" s="409">
        <v>227</v>
      </c>
      <c r="AD558" s="409">
        <v>248</v>
      </c>
      <c r="AE558" s="410">
        <v>475</v>
      </c>
      <c r="AF558" s="371">
        <f t="shared" si="221"/>
        <v>0</v>
      </c>
      <c r="AG558" s="372">
        <f t="shared" si="213"/>
        <v>0</v>
      </c>
      <c r="AH558" s="372">
        <f t="shared" si="214"/>
        <v>0</v>
      </c>
      <c r="BD558" s="423">
        <f t="shared" si="228"/>
        <v>0</v>
      </c>
      <c r="BE558" s="423">
        <f t="shared" si="229"/>
        <v>-3</v>
      </c>
      <c r="BF558" s="423">
        <f t="shared" si="230"/>
        <v>-3</v>
      </c>
      <c r="BH558" s="97"/>
      <c r="BI558" s="97"/>
    </row>
    <row r="559" spans="2:61" ht="15" customHeight="1">
      <c r="B559" s="1254"/>
      <c r="C559" s="675">
        <v>8</v>
      </c>
      <c r="D559" s="129">
        <v>305</v>
      </c>
      <c r="E559" s="130">
        <v>352</v>
      </c>
      <c r="F559" s="131">
        <v>657</v>
      </c>
      <c r="G559" s="129"/>
      <c r="H559" s="130"/>
      <c r="I559" s="132">
        <f t="shared" si="215"/>
        <v>0</v>
      </c>
      <c r="J559" s="129">
        <v>3</v>
      </c>
      <c r="K559" s="130">
        <v>7</v>
      </c>
      <c r="L559" s="132">
        <f t="shared" si="216"/>
        <v>10</v>
      </c>
      <c r="M559" s="129"/>
      <c r="N559" s="130"/>
      <c r="O559" s="132">
        <f t="shared" si="217"/>
        <v>0</v>
      </c>
      <c r="P559" s="187">
        <v>2</v>
      </c>
      <c r="Q559" s="188">
        <v>2</v>
      </c>
      <c r="R559" s="132">
        <f t="shared" si="218"/>
        <v>4</v>
      </c>
      <c r="S559" s="187"/>
      <c r="T559" s="188"/>
      <c r="U559" s="132">
        <f t="shared" si="219"/>
        <v>0</v>
      </c>
      <c r="V559" s="54"/>
      <c r="W559" s="55"/>
      <c r="X559" s="132">
        <f t="shared" si="220"/>
        <v>0</v>
      </c>
      <c r="Y559" s="129">
        <f t="shared" si="225"/>
        <v>306</v>
      </c>
      <c r="Z559" s="130">
        <f t="shared" si="226"/>
        <v>357</v>
      </c>
      <c r="AA559" s="131">
        <f t="shared" si="227"/>
        <v>663</v>
      </c>
      <c r="AB559" s="274">
        <f t="shared" si="234"/>
        <v>6</v>
      </c>
      <c r="AC559" s="409">
        <v>306</v>
      </c>
      <c r="AD559" s="409">
        <v>357</v>
      </c>
      <c r="AE559" s="410">
        <v>663</v>
      </c>
      <c r="AF559" s="371">
        <f t="shared" si="221"/>
        <v>0</v>
      </c>
      <c r="AG559" s="372">
        <f t="shared" si="213"/>
        <v>0</v>
      </c>
      <c r="AH559" s="372">
        <f t="shared" si="214"/>
        <v>0</v>
      </c>
      <c r="BD559" s="423">
        <f t="shared" si="228"/>
        <v>1</v>
      </c>
      <c r="BE559" s="423">
        <f t="shared" si="229"/>
        <v>5</v>
      </c>
      <c r="BF559" s="423">
        <f t="shared" si="230"/>
        <v>6</v>
      </c>
      <c r="BH559" s="97"/>
      <c r="BI559" s="97"/>
    </row>
    <row r="560" spans="2:61" ht="15" customHeight="1">
      <c r="B560" s="1254"/>
      <c r="C560" s="675">
        <v>9</v>
      </c>
      <c r="D560" s="129">
        <v>206</v>
      </c>
      <c r="E560" s="130">
        <v>219</v>
      </c>
      <c r="F560" s="131">
        <v>425</v>
      </c>
      <c r="G560" s="129"/>
      <c r="H560" s="130"/>
      <c r="I560" s="132">
        <f t="shared" si="215"/>
        <v>0</v>
      </c>
      <c r="J560" s="129">
        <v>5</v>
      </c>
      <c r="K560" s="130">
        <v>4</v>
      </c>
      <c r="L560" s="132">
        <f t="shared" si="216"/>
        <v>9</v>
      </c>
      <c r="M560" s="129"/>
      <c r="N560" s="130"/>
      <c r="O560" s="132">
        <f t="shared" si="217"/>
        <v>0</v>
      </c>
      <c r="P560" s="187">
        <v>3</v>
      </c>
      <c r="Q560" s="188">
        <v>2</v>
      </c>
      <c r="R560" s="132">
        <f t="shared" si="218"/>
        <v>5</v>
      </c>
      <c r="S560" s="187"/>
      <c r="T560" s="188">
        <v>1</v>
      </c>
      <c r="U560" s="132">
        <f t="shared" si="219"/>
        <v>1</v>
      </c>
      <c r="V560" s="54">
        <v>1</v>
      </c>
      <c r="W560" s="55">
        <v>1</v>
      </c>
      <c r="X560" s="132">
        <f t="shared" si="220"/>
        <v>2</v>
      </c>
      <c r="Y560" s="129">
        <f t="shared" si="225"/>
        <v>209</v>
      </c>
      <c r="Z560" s="130">
        <f t="shared" si="226"/>
        <v>223</v>
      </c>
      <c r="AA560" s="131">
        <f t="shared" si="227"/>
        <v>432</v>
      </c>
      <c r="AB560" s="274">
        <f t="shared" si="234"/>
        <v>7</v>
      </c>
      <c r="AC560" s="409">
        <v>209</v>
      </c>
      <c r="AD560" s="409">
        <v>223</v>
      </c>
      <c r="AE560" s="410">
        <v>432</v>
      </c>
      <c r="AF560" s="371">
        <f t="shared" si="221"/>
        <v>0</v>
      </c>
      <c r="AG560" s="372">
        <f t="shared" si="213"/>
        <v>0</v>
      </c>
      <c r="AH560" s="372">
        <f t="shared" si="214"/>
        <v>0</v>
      </c>
      <c r="AT560" s="97"/>
      <c r="AU560" s="97"/>
      <c r="AV560" s="97"/>
      <c r="AW560" s="97"/>
      <c r="AX560" s="97"/>
      <c r="AY560" s="97"/>
      <c r="AZ560" s="97"/>
      <c r="BA560" s="101"/>
      <c r="BD560" s="423">
        <f t="shared" si="228"/>
        <v>3</v>
      </c>
      <c r="BE560" s="423">
        <f t="shared" si="229"/>
        <v>4</v>
      </c>
      <c r="BF560" s="423">
        <f t="shared" si="230"/>
        <v>7</v>
      </c>
      <c r="BH560" s="97"/>
      <c r="BI560" s="97"/>
    </row>
    <row r="561" spans="2:61" ht="15" customHeight="1">
      <c r="B561" s="1254"/>
      <c r="C561" s="675">
        <v>10</v>
      </c>
      <c r="D561" s="129">
        <v>427</v>
      </c>
      <c r="E561" s="130">
        <v>491</v>
      </c>
      <c r="F561" s="131">
        <v>918</v>
      </c>
      <c r="G561" s="129"/>
      <c r="H561" s="130"/>
      <c r="I561" s="132">
        <f t="shared" si="215"/>
        <v>0</v>
      </c>
      <c r="J561" s="129">
        <v>12</v>
      </c>
      <c r="K561" s="130">
        <v>10</v>
      </c>
      <c r="L561" s="132">
        <f t="shared" si="216"/>
        <v>22</v>
      </c>
      <c r="M561" s="129"/>
      <c r="N561" s="130"/>
      <c r="O561" s="132">
        <f t="shared" si="217"/>
        <v>0</v>
      </c>
      <c r="P561" s="187">
        <v>4</v>
      </c>
      <c r="Q561" s="188">
        <v>6</v>
      </c>
      <c r="R561" s="132">
        <f t="shared" si="218"/>
        <v>10</v>
      </c>
      <c r="S561" s="187"/>
      <c r="T561" s="188"/>
      <c r="U561" s="132">
        <f t="shared" si="219"/>
        <v>0</v>
      </c>
      <c r="V561" s="54">
        <v>4</v>
      </c>
      <c r="W561" s="55">
        <v>1</v>
      </c>
      <c r="X561" s="132">
        <f t="shared" si="220"/>
        <v>5</v>
      </c>
      <c r="Y561" s="129">
        <f t="shared" si="225"/>
        <v>439</v>
      </c>
      <c r="Z561" s="130">
        <f t="shared" si="226"/>
        <v>496</v>
      </c>
      <c r="AA561" s="131">
        <f t="shared" si="227"/>
        <v>935</v>
      </c>
      <c r="AB561" s="274">
        <f t="shared" si="234"/>
        <v>17</v>
      </c>
      <c r="AC561" s="409">
        <v>439</v>
      </c>
      <c r="AD561" s="409">
        <v>496</v>
      </c>
      <c r="AE561" s="410">
        <v>935</v>
      </c>
      <c r="AF561" s="371">
        <f t="shared" si="221"/>
        <v>0</v>
      </c>
      <c r="AG561" s="372">
        <f t="shared" si="213"/>
        <v>0</v>
      </c>
      <c r="AH561" s="372">
        <f t="shared" si="214"/>
        <v>0</v>
      </c>
      <c r="BD561" s="423">
        <f t="shared" si="228"/>
        <v>12</v>
      </c>
      <c r="BE561" s="423">
        <f t="shared" si="229"/>
        <v>5</v>
      </c>
      <c r="BF561" s="423">
        <f t="shared" si="230"/>
        <v>17</v>
      </c>
      <c r="BH561" s="97"/>
      <c r="BI561" s="97"/>
    </row>
    <row r="562" spans="2:61" ht="15" customHeight="1">
      <c r="B562" s="1255"/>
      <c r="C562" s="676" t="s">
        <v>244</v>
      </c>
      <c r="D562" s="199">
        <v>3804</v>
      </c>
      <c r="E562" s="200">
        <v>4016</v>
      </c>
      <c r="F562" s="201">
        <v>7820</v>
      </c>
      <c r="G562" s="199">
        <f aca="true" t="shared" si="235" ref="G562:W562">SUM(G552:G561)</f>
        <v>0</v>
      </c>
      <c r="H562" s="200">
        <f t="shared" si="235"/>
        <v>0</v>
      </c>
      <c r="I562" s="201">
        <f t="shared" si="215"/>
        <v>0</v>
      </c>
      <c r="J562" s="199">
        <f t="shared" si="235"/>
        <v>88</v>
      </c>
      <c r="K562" s="200">
        <f t="shared" si="235"/>
        <v>69</v>
      </c>
      <c r="L562" s="201">
        <f t="shared" si="216"/>
        <v>157</v>
      </c>
      <c r="M562" s="199">
        <f>SUM(M552:M561)</f>
        <v>0</v>
      </c>
      <c r="N562" s="200">
        <f>SUM(N552:N561)</f>
        <v>0</v>
      </c>
      <c r="O562" s="201">
        <f t="shared" si="217"/>
        <v>0</v>
      </c>
      <c r="P562" s="199">
        <f t="shared" si="235"/>
        <v>64</v>
      </c>
      <c r="Q562" s="200">
        <f t="shared" si="235"/>
        <v>48</v>
      </c>
      <c r="R562" s="201">
        <f t="shared" si="218"/>
        <v>112</v>
      </c>
      <c r="S562" s="199">
        <f t="shared" si="235"/>
        <v>6</v>
      </c>
      <c r="T562" s="200">
        <f t="shared" si="235"/>
        <v>4</v>
      </c>
      <c r="U562" s="201">
        <f t="shared" si="219"/>
        <v>10</v>
      </c>
      <c r="V562" s="64">
        <f t="shared" si="235"/>
        <v>5</v>
      </c>
      <c r="W562" s="65">
        <f t="shared" si="235"/>
        <v>6</v>
      </c>
      <c r="X562" s="201">
        <f t="shared" si="220"/>
        <v>11</v>
      </c>
      <c r="Y562" s="199">
        <f t="shared" si="225"/>
        <v>3839</v>
      </c>
      <c r="Z562" s="200">
        <f t="shared" si="226"/>
        <v>4047</v>
      </c>
      <c r="AA562" s="201">
        <f t="shared" si="227"/>
        <v>7886</v>
      </c>
      <c r="AB562" s="279">
        <f>SUM(AB552:AB561)</f>
        <v>66</v>
      </c>
      <c r="AC562" s="419">
        <f>SUM(AC552:AC561)</f>
        <v>3839</v>
      </c>
      <c r="AD562" s="419">
        <f>SUM(AD552:AD561)</f>
        <v>4047</v>
      </c>
      <c r="AE562" s="419">
        <f>SUM(AE552:AE561)</f>
        <v>7886</v>
      </c>
      <c r="AF562" s="381">
        <f t="shared" si="221"/>
        <v>0</v>
      </c>
      <c r="AG562" s="382">
        <f t="shared" si="213"/>
        <v>0</v>
      </c>
      <c r="AH562" s="382">
        <f t="shared" si="214"/>
        <v>0</v>
      </c>
      <c r="BD562" s="423">
        <f t="shared" si="228"/>
        <v>35</v>
      </c>
      <c r="BE562" s="423">
        <f t="shared" si="229"/>
        <v>31</v>
      </c>
      <c r="BF562" s="423">
        <f t="shared" si="230"/>
        <v>66</v>
      </c>
      <c r="BH562" s="97"/>
      <c r="BI562" s="97"/>
    </row>
    <row r="563" spans="2:61" ht="15" customHeight="1">
      <c r="B563" s="1265" t="s">
        <v>631</v>
      </c>
      <c r="C563" s="674">
        <v>1</v>
      </c>
      <c r="D563" s="162">
        <v>721</v>
      </c>
      <c r="E563" s="163">
        <v>767</v>
      </c>
      <c r="F563" s="164">
        <v>1488</v>
      </c>
      <c r="G563" s="162"/>
      <c r="H563" s="163"/>
      <c r="I563" s="165">
        <f t="shared" si="215"/>
        <v>0</v>
      </c>
      <c r="J563" s="162">
        <v>5</v>
      </c>
      <c r="K563" s="163">
        <v>3</v>
      </c>
      <c r="L563" s="165">
        <f t="shared" si="216"/>
        <v>8</v>
      </c>
      <c r="M563" s="162"/>
      <c r="N563" s="163"/>
      <c r="O563" s="165">
        <f t="shared" si="217"/>
        <v>0</v>
      </c>
      <c r="P563" s="191">
        <v>10</v>
      </c>
      <c r="Q563" s="192">
        <v>11</v>
      </c>
      <c r="R563" s="165">
        <f t="shared" si="218"/>
        <v>21</v>
      </c>
      <c r="S563" s="191"/>
      <c r="T563" s="192"/>
      <c r="U563" s="165">
        <f t="shared" si="219"/>
        <v>0</v>
      </c>
      <c r="V563" s="58"/>
      <c r="W563" s="59"/>
      <c r="X563" s="165">
        <f t="shared" si="220"/>
        <v>0</v>
      </c>
      <c r="Y563" s="162">
        <f t="shared" si="225"/>
        <v>716</v>
      </c>
      <c r="Z563" s="163">
        <f t="shared" si="226"/>
        <v>759</v>
      </c>
      <c r="AA563" s="164">
        <f t="shared" si="227"/>
        <v>1475</v>
      </c>
      <c r="AB563" s="276">
        <f>AA563-F563</f>
        <v>-13</v>
      </c>
      <c r="AC563" s="413">
        <v>716</v>
      </c>
      <c r="AD563" s="413">
        <v>759</v>
      </c>
      <c r="AE563" s="414">
        <v>1475</v>
      </c>
      <c r="AF563" s="375">
        <f t="shared" si="221"/>
        <v>0</v>
      </c>
      <c r="AG563" s="376">
        <f t="shared" si="213"/>
        <v>0</v>
      </c>
      <c r="AH563" s="376">
        <f t="shared" si="214"/>
        <v>0</v>
      </c>
      <c r="BD563" s="423">
        <f t="shared" si="228"/>
        <v>-5</v>
      </c>
      <c r="BE563" s="423">
        <f t="shared" si="229"/>
        <v>-8</v>
      </c>
      <c r="BF563" s="423">
        <f t="shared" si="230"/>
        <v>-13</v>
      </c>
      <c r="BH563" s="97"/>
      <c r="BI563" s="97"/>
    </row>
    <row r="564" spans="2:61" ht="15" customHeight="1">
      <c r="B564" s="1265"/>
      <c r="C564" s="675">
        <v>2</v>
      </c>
      <c r="D564" s="129">
        <v>687</v>
      </c>
      <c r="E564" s="130">
        <v>707</v>
      </c>
      <c r="F564" s="131">
        <v>1394</v>
      </c>
      <c r="G564" s="129"/>
      <c r="H564" s="130"/>
      <c r="I564" s="132">
        <f t="shared" si="215"/>
        <v>0</v>
      </c>
      <c r="J564" s="129">
        <v>17</v>
      </c>
      <c r="K564" s="130">
        <v>10</v>
      </c>
      <c r="L564" s="132">
        <f t="shared" si="216"/>
        <v>27</v>
      </c>
      <c r="M564" s="129"/>
      <c r="N564" s="130"/>
      <c r="O564" s="132">
        <f t="shared" si="217"/>
        <v>0</v>
      </c>
      <c r="P564" s="187">
        <v>12</v>
      </c>
      <c r="Q564" s="188">
        <v>9</v>
      </c>
      <c r="R564" s="132">
        <f t="shared" si="218"/>
        <v>21</v>
      </c>
      <c r="S564" s="187"/>
      <c r="T564" s="188">
        <v>1</v>
      </c>
      <c r="U564" s="132">
        <f t="shared" si="219"/>
        <v>1</v>
      </c>
      <c r="V564" s="54"/>
      <c r="W564" s="55">
        <v>-1</v>
      </c>
      <c r="X564" s="132">
        <f t="shared" si="220"/>
        <v>-1</v>
      </c>
      <c r="Y564" s="129">
        <f t="shared" si="225"/>
        <v>692</v>
      </c>
      <c r="Z564" s="130">
        <f t="shared" si="226"/>
        <v>708</v>
      </c>
      <c r="AA564" s="131">
        <f t="shared" si="227"/>
        <v>1400</v>
      </c>
      <c r="AB564" s="274">
        <f>AA564-F564</f>
        <v>6</v>
      </c>
      <c r="AC564" s="409">
        <v>692</v>
      </c>
      <c r="AD564" s="409">
        <v>708</v>
      </c>
      <c r="AE564" s="410">
        <v>1400</v>
      </c>
      <c r="AF564" s="371">
        <f t="shared" si="221"/>
        <v>0</v>
      </c>
      <c r="AG564" s="372">
        <f t="shared" si="213"/>
        <v>0</v>
      </c>
      <c r="AH564" s="372">
        <f t="shared" si="214"/>
        <v>0</v>
      </c>
      <c r="AQ564" s="243"/>
      <c r="AR564" s="97"/>
      <c r="AS564" s="97"/>
      <c r="AT564" s="97"/>
      <c r="AU564" s="97"/>
      <c r="AV564" s="97"/>
      <c r="AW564" s="97"/>
      <c r="AX564" s="97"/>
      <c r="AY564" s="97"/>
      <c r="AZ564" s="97"/>
      <c r="BA564" s="101"/>
      <c r="BD564" s="423">
        <f t="shared" si="228"/>
        <v>5</v>
      </c>
      <c r="BE564" s="423">
        <f t="shared" si="229"/>
        <v>1</v>
      </c>
      <c r="BF564" s="423">
        <f t="shared" si="230"/>
        <v>6</v>
      </c>
      <c r="BH564" s="97"/>
      <c r="BI564" s="97"/>
    </row>
    <row r="565" spans="2:61" ht="15" customHeight="1">
      <c r="B565" s="1265"/>
      <c r="C565" s="675">
        <v>3</v>
      </c>
      <c r="D565" s="129">
        <v>511</v>
      </c>
      <c r="E565" s="130">
        <v>554</v>
      </c>
      <c r="F565" s="131">
        <v>1065</v>
      </c>
      <c r="G565" s="129"/>
      <c r="H565" s="130"/>
      <c r="I565" s="132">
        <f t="shared" si="215"/>
        <v>0</v>
      </c>
      <c r="J565" s="129">
        <v>20</v>
      </c>
      <c r="K565" s="130">
        <v>20</v>
      </c>
      <c r="L565" s="132">
        <f t="shared" si="216"/>
        <v>40</v>
      </c>
      <c r="M565" s="129"/>
      <c r="N565" s="130"/>
      <c r="O565" s="132">
        <f t="shared" si="217"/>
        <v>0</v>
      </c>
      <c r="P565" s="187">
        <v>10</v>
      </c>
      <c r="Q565" s="188">
        <v>5</v>
      </c>
      <c r="R565" s="132">
        <f t="shared" si="218"/>
        <v>15</v>
      </c>
      <c r="S565" s="187"/>
      <c r="T565" s="188"/>
      <c r="U565" s="132">
        <f t="shared" si="219"/>
        <v>0</v>
      </c>
      <c r="V565" s="54">
        <v>-1</v>
      </c>
      <c r="W565" s="55">
        <v>-1</v>
      </c>
      <c r="X565" s="132">
        <f t="shared" si="220"/>
        <v>-2</v>
      </c>
      <c r="Y565" s="129">
        <f t="shared" si="225"/>
        <v>520</v>
      </c>
      <c r="Z565" s="130">
        <f t="shared" si="226"/>
        <v>568</v>
      </c>
      <c r="AA565" s="131">
        <f t="shared" si="227"/>
        <v>1088</v>
      </c>
      <c r="AB565" s="274">
        <f>AA565-F565</f>
        <v>23</v>
      </c>
      <c r="AC565" s="409">
        <v>520</v>
      </c>
      <c r="AD565" s="409">
        <v>568</v>
      </c>
      <c r="AE565" s="410">
        <v>1088</v>
      </c>
      <c r="AF565" s="371">
        <f t="shared" si="221"/>
        <v>0</v>
      </c>
      <c r="AG565" s="372">
        <f t="shared" si="213"/>
        <v>0</v>
      </c>
      <c r="AH565" s="372">
        <f t="shared" si="214"/>
        <v>0</v>
      </c>
      <c r="BD565" s="423">
        <f t="shared" si="228"/>
        <v>9</v>
      </c>
      <c r="BE565" s="423">
        <f t="shared" si="229"/>
        <v>14</v>
      </c>
      <c r="BF565" s="423">
        <f t="shared" si="230"/>
        <v>23</v>
      </c>
      <c r="BH565" s="97"/>
      <c r="BI565" s="97"/>
    </row>
    <row r="566" spans="2:61" ht="15" customHeight="1">
      <c r="B566" s="1266"/>
      <c r="C566" s="676" t="s">
        <v>244</v>
      </c>
      <c r="D566" s="199">
        <v>1919</v>
      </c>
      <c r="E566" s="200">
        <v>2028</v>
      </c>
      <c r="F566" s="201">
        <v>3947</v>
      </c>
      <c r="G566" s="199">
        <f aca="true" t="shared" si="236" ref="G566:W566">SUM(G563:G565)</f>
        <v>0</v>
      </c>
      <c r="H566" s="200">
        <f t="shared" si="236"/>
        <v>0</v>
      </c>
      <c r="I566" s="201">
        <f t="shared" si="215"/>
        <v>0</v>
      </c>
      <c r="J566" s="199">
        <f t="shared" si="236"/>
        <v>42</v>
      </c>
      <c r="K566" s="200">
        <f t="shared" si="236"/>
        <v>33</v>
      </c>
      <c r="L566" s="201">
        <f t="shared" si="216"/>
        <v>75</v>
      </c>
      <c r="M566" s="199">
        <f>SUM(M563:M565)</f>
        <v>0</v>
      </c>
      <c r="N566" s="200">
        <f>SUM(N563:N565)</f>
        <v>0</v>
      </c>
      <c r="O566" s="201">
        <f t="shared" si="217"/>
        <v>0</v>
      </c>
      <c r="P566" s="199">
        <f t="shared" si="236"/>
        <v>32</v>
      </c>
      <c r="Q566" s="200">
        <f t="shared" si="236"/>
        <v>25</v>
      </c>
      <c r="R566" s="201">
        <f t="shared" si="218"/>
        <v>57</v>
      </c>
      <c r="S566" s="199">
        <f t="shared" si="236"/>
        <v>0</v>
      </c>
      <c r="T566" s="200">
        <f t="shared" si="236"/>
        <v>1</v>
      </c>
      <c r="U566" s="201">
        <f t="shared" si="219"/>
        <v>1</v>
      </c>
      <c r="V566" s="64">
        <f t="shared" si="236"/>
        <v>-1</v>
      </c>
      <c r="W566" s="65">
        <f t="shared" si="236"/>
        <v>-2</v>
      </c>
      <c r="X566" s="201">
        <f t="shared" si="220"/>
        <v>-3</v>
      </c>
      <c r="Y566" s="199">
        <f t="shared" si="225"/>
        <v>1928</v>
      </c>
      <c r="Z566" s="200">
        <f t="shared" si="226"/>
        <v>2035</v>
      </c>
      <c r="AA566" s="201">
        <f t="shared" si="227"/>
        <v>3963</v>
      </c>
      <c r="AB566" s="279">
        <f>SUM(AB563:AB565)</f>
        <v>16</v>
      </c>
      <c r="AC566" s="419">
        <f>SUM(AC563:AC565)</f>
        <v>1928</v>
      </c>
      <c r="AD566" s="419">
        <f>SUM(AD563:AD565)</f>
        <v>2035</v>
      </c>
      <c r="AE566" s="419">
        <f>SUM(AE563:AE565)</f>
        <v>3963</v>
      </c>
      <c r="AF566" s="381">
        <f t="shared" si="221"/>
        <v>0</v>
      </c>
      <c r="AG566" s="382">
        <f t="shared" si="213"/>
        <v>0</v>
      </c>
      <c r="AH566" s="382">
        <f t="shared" si="214"/>
        <v>0</v>
      </c>
      <c r="BD566" s="423">
        <f t="shared" si="228"/>
        <v>9</v>
      </c>
      <c r="BE566" s="423">
        <f t="shared" si="229"/>
        <v>7</v>
      </c>
      <c r="BF566" s="423">
        <f t="shared" si="230"/>
        <v>16</v>
      </c>
      <c r="BH566" s="97"/>
      <c r="BI566" s="97"/>
    </row>
    <row r="567" spans="1:58" s="97" customFormat="1" ht="15" customHeight="1">
      <c r="A567" s="96"/>
      <c r="B567" s="1201" t="s">
        <v>284</v>
      </c>
      <c r="C567" s="161">
        <v>1</v>
      </c>
      <c r="D567" s="162">
        <v>801</v>
      </c>
      <c r="E567" s="163">
        <v>857</v>
      </c>
      <c r="F567" s="164">
        <v>1658</v>
      </c>
      <c r="G567" s="162"/>
      <c r="H567" s="163"/>
      <c r="I567" s="165">
        <f t="shared" si="215"/>
        <v>0</v>
      </c>
      <c r="J567" s="162">
        <v>8</v>
      </c>
      <c r="K567" s="163">
        <v>6</v>
      </c>
      <c r="L567" s="165">
        <f t="shared" si="216"/>
        <v>14</v>
      </c>
      <c r="M567" s="162"/>
      <c r="N567" s="163"/>
      <c r="O567" s="165">
        <f t="shared" si="217"/>
        <v>0</v>
      </c>
      <c r="P567" s="191">
        <v>19</v>
      </c>
      <c r="Q567" s="192">
        <v>16</v>
      </c>
      <c r="R567" s="165">
        <f t="shared" si="218"/>
        <v>35</v>
      </c>
      <c r="S567" s="191"/>
      <c r="T567" s="192"/>
      <c r="U567" s="165">
        <f t="shared" si="219"/>
        <v>0</v>
      </c>
      <c r="V567" s="58">
        <v>-3</v>
      </c>
      <c r="W567" s="59">
        <v>-1</v>
      </c>
      <c r="X567" s="165">
        <f t="shared" si="220"/>
        <v>-4</v>
      </c>
      <c r="Y567" s="162">
        <f t="shared" si="225"/>
        <v>787</v>
      </c>
      <c r="Z567" s="163">
        <f t="shared" si="226"/>
        <v>846</v>
      </c>
      <c r="AA567" s="164">
        <f t="shared" si="227"/>
        <v>1633</v>
      </c>
      <c r="AB567" s="276">
        <f aca="true" t="shared" si="237" ref="AB567:AB572">AA567-F567</f>
        <v>-25</v>
      </c>
      <c r="AC567" s="413">
        <v>787</v>
      </c>
      <c r="AD567" s="413">
        <v>846</v>
      </c>
      <c r="AE567" s="414">
        <v>1633</v>
      </c>
      <c r="AF567" s="375">
        <f t="shared" si="221"/>
        <v>0</v>
      </c>
      <c r="AG567" s="376">
        <f t="shared" si="213"/>
        <v>0</v>
      </c>
      <c r="AH567" s="376">
        <f t="shared" si="214"/>
        <v>0</v>
      </c>
      <c r="AJ567" s="184"/>
      <c r="AK567" s="185"/>
      <c r="AL567" s="185"/>
      <c r="AM567" s="185"/>
      <c r="AN567" s="185"/>
      <c r="AO567" s="185"/>
      <c r="AP567" s="185"/>
      <c r="AQ567" s="247"/>
      <c r="AR567" s="183"/>
      <c r="AS567" s="183"/>
      <c r="AT567" s="183"/>
      <c r="AU567" s="183"/>
      <c r="AV567" s="183"/>
      <c r="AW567" s="183"/>
      <c r="AX567" s="183"/>
      <c r="AY567" s="183"/>
      <c r="AZ567" s="183"/>
      <c r="BA567" s="186"/>
      <c r="BD567" s="423">
        <f t="shared" si="228"/>
        <v>-14</v>
      </c>
      <c r="BE567" s="423">
        <f t="shared" si="229"/>
        <v>-11</v>
      </c>
      <c r="BF567" s="423">
        <f t="shared" si="230"/>
        <v>-25</v>
      </c>
    </row>
    <row r="568" spans="2:61" ht="15" customHeight="1">
      <c r="B568" s="1201"/>
      <c r="C568" s="128">
        <v>2</v>
      </c>
      <c r="D568" s="129">
        <v>214</v>
      </c>
      <c r="E568" s="130">
        <v>234</v>
      </c>
      <c r="F568" s="131">
        <v>448</v>
      </c>
      <c r="G568" s="129"/>
      <c r="H568" s="130"/>
      <c r="I568" s="132">
        <f t="shared" si="215"/>
        <v>0</v>
      </c>
      <c r="J568" s="129">
        <v>8</v>
      </c>
      <c r="K568" s="130">
        <v>9</v>
      </c>
      <c r="L568" s="132">
        <f t="shared" si="216"/>
        <v>17</v>
      </c>
      <c r="M568" s="129"/>
      <c r="N568" s="130"/>
      <c r="O568" s="132">
        <f t="shared" si="217"/>
        <v>0</v>
      </c>
      <c r="P568" s="187">
        <v>4</v>
      </c>
      <c r="Q568" s="188">
        <v>6</v>
      </c>
      <c r="R568" s="132">
        <f t="shared" si="218"/>
        <v>10</v>
      </c>
      <c r="S568" s="187">
        <v>1</v>
      </c>
      <c r="T568" s="188">
        <v>1</v>
      </c>
      <c r="U568" s="132">
        <f t="shared" si="219"/>
        <v>2</v>
      </c>
      <c r="V568" s="54">
        <v>0</v>
      </c>
      <c r="W568" s="55">
        <v>0</v>
      </c>
      <c r="X568" s="132">
        <f t="shared" si="220"/>
        <v>0</v>
      </c>
      <c r="Y568" s="129">
        <f t="shared" si="225"/>
        <v>219</v>
      </c>
      <c r="Z568" s="130">
        <f t="shared" si="226"/>
        <v>238</v>
      </c>
      <c r="AA568" s="131">
        <f t="shared" si="227"/>
        <v>457</v>
      </c>
      <c r="AB568" s="274">
        <f t="shared" si="237"/>
        <v>9</v>
      </c>
      <c r="AC568" s="409">
        <v>219</v>
      </c>
      <c r="AD568" s="409">
        <v>238</v>
      </c>
      <c r="AE568" s="410">
        <v>457</v>
      </c>
      <c r="AF568" s="371">
        <f t="shared" si="221"/>
        <v>0</v>
      </c>
      <c r="AG568" s="372">
        <f t="shared" si="213"/>
        <v>0</v>
      </c>
      <c r="AH568" s="372">
        <f t="shared" si="214"/>
        <v>0</v>
      </c>
      <c r="AQ568" s="243"/>
      <c r="AR568" s="97"/>
      <c r="AS568" s="97"/>
      <c r="BD568" s="423">
        <f t="shared" si="228"/>
        <v>5</v>
      </c>
      <c r="BE568" s="423">
        <f t="shared" si="229"/>
        <v>4</v>
      </c>
      <c r="BF568" s="423">
        <f t="shared" si="230"/>
        <v>9</v>
      </c>
      <c r="BH568" s="97"/>
      <c r="BI568" s="97"/>
    </row>
    <row r="569" spans="2:61" ht="15" customHeight="1">
      <c r="B569" s="1201"/>
      <c r="C569" s="128">
        <v>3</v>
      </c>
      <c r="D569" s="129">
        <v>436</v>
      </c>
      <c r="E569" s="130">
        <v>494</v>
      </c>
      <c r="F569" s="131">
        <v>930</v>
      </c>
      <c r="G569" s="129"/>
      <c r="H569" s="130"/>
      <c r="I569" s="132">
        <f t="shared" si="215"/>
        <v>0</v>
      </c>
      <c r="J569" s="129">
        <v>13</v>
      </c>
      <c r="K569" s="130">
        <v>13</v>
      </c>
      <c r="L569" s="132">
        <f t="shared" si="216"/>
        <v>26</v>
      </c>
      <c r="M569" s="129"/>
      <c r="N569" s="130"/>
      <c r="O569" s="132">
        <f t="shared" si="217"/>
        <v>0</v>
      </c>
      <c r="P569" s="187">
        <v>9</v>
      </c>
      <c r="Q569" s="188">
        <v>11</v>
      </c>
      <c r="R569" s="132">
        <f t="shared" si="218"/>
        <v>20</v>
      </c>
      <c r="S569" s="187">
        <v>1</v>
      </c>
      <c r="T569" s="188"/>
      <c r="U569" s="132">
        <f t="shared" si="219"/>
        <v>1</v>
      </c>
      <c r="V569" s="54">
        <v>-1</v>
      </c>
      <c r="W569" s="55">
        <v>0</v>
      </c>
      <c r="X569" s="132">
        <f t="shared" si="220"/>
        <v>-1</v>
      </c>
      <c r="Y569" s="129">
        <f t="shared" si="225"/>
        <v>440</v>
      </c>
      <c r="Z569" s="130">
        <f t="shared" si="226"/>
        <v>496</v>
      </c>
      <c r="AA569" s="131">
        <f t="shared" si="227"/>
        <v>936</v>
      </c>
      <c r="AB569" s="274">
        <f t="shared" si="237"/>
        <v>6</v>
      </c>
      <c r="AC569" s="409">
        <v>440</v>
      </c>
      <c r="AD569" s="409">
        <v>496</v>
      </c>
      <c r="AE569" s="410">
        <v>936</v>
      </c>
      <c r="AF569" s="371">
        <f t="shared" si="221"/>
        <v>0</v>
      </c>
      <c r="AG569" s="372">
        <f t="shared" si="213"/>
        <v>0</v>
      </c>
      <c r="AH569" s="372">
        <f t="shared" si="214"/>
        <v>0</v>
      </c>
      <c r="BD569" s="423">
        <f t="shared" si="228"/>
        <v>4</v>
      </c>
      <c r="BE569" s="423">
        <f t="shared" si="229"/>
        <v>2</v>
      </c>
      <c r="BF569" s="423">
        <f t="shared" si="230"/>
        <v>6</v>
      </c>
      <c r="BH569" s="97"/>
      <c r="BI569" s="97"/>
    </row>
    <row r="570" spans="2:61" ht="15" customHeight="1">
      <c r="B570" s="1201"/>
      <c r="C570" s="128">
        <v>4</v>
      </c>
      <c r="D570" s="129">
        <v>477</v>
      </c>
      <c r="E570" s="130">
        <v>507</v>
      </c>
      <c r="F570" s="131">
        <v>984</v>
      </c>
      <c r="G570" s="129"/>
      <c r="H570" s="130"/>
      <c r="I570" s="132">
        <f t="shared" si="215"/>
        <v>0</v>
      </c>
      <c r="J570" s="129">
        <v>11</v>
      </c>
      <c r="K570" s="130">
        <v>9</v>
      </c>
      <c r="L570" s="132">
        <f t="shared" si="216"/>
        <v>20</v>
      </c>
      <c r="M570" s="129"/>
      <c r="N570" s="130"/>
      <c r="O570" s="132">
        <f t="shared" si="217"/>
        <v>0</v>
      </c>
      <c r="P570" s="187">
        <v>10</v>
      </c>
      <c r="Q570" s="188">
        <v>4</v>
      </c>
      <c r="R570" s="132">
        <f t="shared" si="218"/>
        <v>14</v>
      </c>
      <c r="S570" s="187"/>
      <c r="T570" s="188">
        <v>1</v>
      </c>
      <c r="U570" s="132">
        <f t="shared" si="219"/>
        <v>1</v>
      </c>
      <c r="V570" s="54">
        <v>1</v>
      </c>
      <c r="W570" s="55">
        <v>-1</v>
      </c>
      <c r="X570" s="132">
        <f t="shared" si="220"/>
        <v>0</v>
      </c>
      <c r="Y570" s="129">
        <f t="shared" si="225"/>
        <v>479</v>
      </c>
      <c r="Z570" s="130">
        <f t="shared" si="226"/>
        <v>512</v>
      </c>
      <c r="AA570" s="131">
        <f t="shared" si="227"/>
        <v>991</v>
      </c>
      <c r="AB570" s="274">
        <f t="shared" si="237"/>
        <v>7</v>
      </c>
      <c r="AC570" s="409">
        <v>479</v>
      </c>
      <c r="AD570" s="409">
        <v>512</v>
      </c>
      <c r="AE570" s="410">
        <v>991</v>
      </c>
      <c r="AF570" s="371">
        <f t="shared" si="221"/>
        <v>0</v>
      </c>
      <c r="AG570" s="372">
        <f t="shared" si="213"/>
        <v>0</v>
      </c>
      <c r="AH570" s="372">
        <f t="shared" si="214"/>
        <v>0</v>
      </c>
      <c r="BD570" s="423">
        <f t="shared" si="228"/>
        <v>2</v>
      </c>
      <c r="BE570" s="423">
        <f t="shared" si="229"/>
        <v>5</v>
      </c>
      <c r="BF570" s="423">
        <f t="shared" si="230"/>
        <v>7</v>
      </c>
      <c r="BH570" s="97"/>
      <c r="BI570" s="97"/>
    </row>
    <row r="571" spans="1:58" s="97" customFormat="1" ht="15" customHeight="1">
      <c r="A571" s="96"/>
      <c r="B571" s="1201"/>
      <c r="C571" s="128">
        <v>5</v>
      </c>
      <c r="D571" s="129">
        <v>190</v>
      </c>
      <c r="E571" s="130">
        <v>196</v>
      </c>
      <c r="F571" s="131">
        <v>386</v>
      </c>
      <c r="G571" s="129"/>
      <c r="H571" s="130"/>
      <c r="I571" s="132">
        <f t="shared" si="215"/>
        <v>0</v>
      </c>
      <c r="J571" s="129">
        <v>1</v>
      </c>
      <c r="K571" s="130">
        <v>1</v>
      </c>
      <c r="L571" s="132">
        <f t="shared" si="216"/>
        <v>2</v>
      </c>
      <c r="M571" s="129"/>
      <c r="N571" s="130"/>
      <c r="O571" s="132">
        <f t="shared" si="217"/>
        <v>0</v>
      </c>
      <c r="P571" s="187">
        <v>1</v>
      </c>
      <c r="Q571" s="188">
        <v>3</v>
      </c>
      <c r="R571" s="132">
        <f t="shared" si="218"/>
        <v>4</v>
      </c>
      <c r="S571" s="187">
        <v>2</v>
      </c>
      <c r="T571" s="188">
        <v>1</v>
      </c>
      <c r="U571" s="132">
        <f t="shared" si="219"/>
        <v>3</v>
      </c>
      <c r="V571" s="54">
        <v>1</v>
      </c>
      <c r="W571" s="55">
        <v>1</v>
      </c>
      <c r="X571" s="132">
        <f t="shared" si="220"/>
        <v>2</v>
      </c>
      <c r="Y571" s="129">
        <f t="shared" si="225"/>
        <v>193</v>
      </c>
      <c r="Z571" s="130">
        <f t="shared" si="226"/>
        <v>196</v>
      </c>
      <c r="AA571" s="131">
        <f t="shared" si="227"/>
        <v>389</v>
      </c>
      <c r="AB571" s="274">
        <f t="shared" si="237"/>
        <v>3</v>
      </c>
      <c r="AC571" s="409">
        <v>193</v>
      </c>
      <c r="AD571" s="409">
        <v>196</v>
      </c>
      <c r="AE571" s="410">
        <v>389</v>
      </c>
      <c r="AF571" s="371">
        <f t="shared" si="221"/>
        <v>0</v>
      </c>
      <c r="AG571" s="372">
        <f t="shared" si="213"/>
        <v>0</v>
      </c>
      <c r="AH571" s="372">
        <f t="shared" si="214"/>
        <v>0</v>
      </c>
      <c r="AJ571" s="184"/>
      <c r="AK571" s="185"/>
      <c r="AL571" s="185"/>
      <c r="AM571" s="185"/>
      <c r="AN571" s="185"/>
      <c r="AO571" s="185"/>
      <c r="AP571" s="185"/>
      <c r="AQ571" s="243"/>
      <c r="BA571" s="101"/>
      <c r="BD571" s="423">
        <f t="shared" si="228"/>
        <v>3</v>
      </c>
      <c r="BE571" s="423">
        <f t="shared" si="229"/>
        <v>0</v>
      </c>
      <c r="BF571" s="423">
        <f t="shared" si="230"/>
        <v>3</v>
      </c>
    </row>
    <row r="572" spans="2:61" ht="15" customHeight="1">
      <c r="B572" s="1201"/>
      <c r="C572" s="128">
        <v>6</v>
      </c>
      <c r="D572" s="129">
        <v>273</v>
      </c>
      <c r="E572" s="130">
        <v>312</v>
      </c>
      <c r="F572" s="131">
        <v>585</v>
      </c>
      <c r="G572" s="129"/>
      <c r="H572" s="130"/>
      <c r="I572" s="132">
        <f t="shared" si="215"/>
        <v>0</v>
      </c>
      <c r="J572" s="129">
        <v>6</v>
      </c>
      <c r="K572" s="130">
        <v>10</v>
      </c>
      <c r="L572" s="132">
        <f t="shared" si="216"/>
        <v>16</v>
      </c>
      <c r="M572" s="129"/>
      <c r="N572" s="130"/>
      <c r="O572" s="132">
        <f t="shared" si="217"/>
        <v>0</v>
      </c>
      <c r="P572" s="187">
        <v>8</v>
      </c>
      <c r="Q572" s="188">
        <v>11</v>
      </c>
      <c r="R572" s="132">
        <f t="shared" si="218"/>
        <v>19</v>
      </c>
      <c r="S572" s="187"/>
      <c r="T572" s="188"/>
      <c r="U572" s="132">
        <f t="shared" si="219"/>
        <v>0</v>
      </c>
      <c r="V572" s="54">
        <v>2</v>
      </c>
      <c r="W572" s="55">
        <v>1</v>
      </c>
      <c r="X572" s="132">
        <f t="shared" si="220"/>
        <v>3</v>
      </c>
      <c r="Y572" s="129">
        <f t="shared" si="225"/>
        <v>273</v>
      </c>
      <c r="Z572" s="130">
        <f t="shared" si="226"/>
        <v>312</v>
      </c>
      <c r="AA572" s="131">
        <f t="shared" si="227"/>
        <v>585</v>
      </c>
      <c r="AB572" s="274">
        <f t="shared" si="237"/>
        <v>0</v>
      </c>
      <c r="AC572" s="409">
        <v>273</v>
      </c>
      <c r="AD572" s="409">
        <v>312</v>
      </c>
      <c r="AE572" s="410">
        <v>585</v>
      </c>
      <c r="AF572" s="371">
        <f t="shared" si="221"/>
        <v>0</v>
      </c>
      <c r="AG572" s="372">
        <f t="shared" si="213"/>
        <v>0</v>
      </c>
      <c r="AH572" s="372">
        <f t="shared" si="214"/>
        <v>0</v>
      </c>
      <c r="AQ572" s="243"/>
      <c r="AR572" s="97"/>
      <c r="AS572" s="97"/>
      <c r="BD572" s="423">
        <f t="shared" si="228"/>
        <v>0</v>
      </c>
      <c r="BE572" s="423">
        <f t="shared" si="229"/>
        <v>0</v>
      </c>
      <c r="BF572" s="423">
        <f t="shared" si="230"/>
        <v>0</v>
      </c>
      <c r="BH572" s="97"/>
      <c r="BI572" s="97"/>
    </row>
    <row r="573" spans="2:61" ht="15" customHeight="1">
      <c r="B573" s="1202"/>
      <c r="C573" s="198" t="s">
        <v>244</v>
      </c>
      <c r="D573" s="199">
        <v>2391</v>
      </c>
      <c r="E573" s="200">
        <v>2600</v>
      </c>
      <c r="F573" s="201">
        <v>4991</v>
      </c>
      <c r="G573" s="199">
        <f aca="true" t="shared" si="238" ref="G573:W573">SUM(G567:G572)</f>
        <v>0</v>
      </c>
      <c r="H573" s="200">
        <f t="shared" si="238"/>
        <v>0</v>
      </c>
      <c r="I573" s="201">
        <f t="shared" si="215"/>
        <v>0</v>
      </c>
      <c r="J573" s="199">
        <f t="shared" si="238"/>
        <v>47</v>
      </c>
      <c r="K573" s="200">
        <f t="shared" si="238"/>
        <v>48</v>
      </c>
      <c r="L573" s="201">
        <f t="shared" si="216"/>
        <v>95</v>
      </c>
      <c r="M573" s="199">
        <f>SUM(M567:M572)</f>
        <v>0</v>
      </c>
      <c r="N573" s="200">
        <f>SUM(N567:N572)</f>
        <v>0</v>
      </c>
      <c r="O573" s="201">
        <f t="shared" si="217"/>
        <v>0</v>
      </c>
      <c r="P573" s="199">
        <f t="shared" si="238"/>
        <v>51</v>
      </c>
      <c r="Q573" s="200">
        <f t="shared" si="238"/>
        <v>51</v>
      </c>
      <c r="R573" s="201">
        <f t="shared" si="218"/>
        <v>102</v>
      </c>
      <c r="S573" s="199">
        <f t="shared" si="238"/>
        <v>4</v>
      </c>
      <c r="T573" s="200">
        <f t="shared" si="238"/>
        <v>3</v>
      </c>
      <c r="U573" s="201">
        <f t="shared" si="219"/>
        <v>7</v>
      </c>
      <c r="V573" s="64">
        <f t="shared" si="238"/>
        <v>0</v>
      </c>
      <c r="W573" s="65">
        <f t="shared" si="238"/>
        <v>0</v>
      </c>
      <c r="X573" s="201">
        <f t="shared" si="220"/>
        <v>0</v>
      </c>
      <c r="Y573" s="199">
        <f t="shared" si="225"/>
        <v>2391</v>
      </c>
      <c r="Z573" s="200">
        <f t="shared" si="226"/>
        <v>2600</v>
      </c>
      <c r="AA573" s="201">
        <f t="shared" si="227"/>
        <v>4991</v>
      </c>
      <c r="AB573" s="279">
        <f>SUM(AB567:AB572)</f>
        <v>0</v>
      </c>
      <c r="AC573" s="419">
        <v>2391</v>
      </c>
      <c r="AD573" s="419">
        <v>2600</v>
      </c>
      <c r="AE573" s="419">
        <v>4991</v>
      </c>
      <c r="AF573" s="381">
        <f t="shared" si="221"/>
        <v>0</v>
      </c>
      <c r="AG573" s="382">
        <f t="shared" si="213"/>
        <v>0</v>
      </c>
      <c r="AH573" s="382">
        <f t="shared" si="214"/>
        <v>0</v>
      </c>
      <c r="AQ573" s="243"/>
      <c r="AR573" s="97"/>
      <c r="AS573" s="97"/>
      <c r="BD573" s="423">
        <f t="shared" si="228"/>
        <v>0</v>
      </c>
      <c r="BE573" s="423">
        <f t="shared" si="229"/>
        <v>0</v>
      </c>
      <c r="BF573" s="423">
        <f t="shared" si="230"/>
        <v>0</v>
      </c>
      <c r="BH573" s="97"/>
      <c r="BI573" s="97"/>
    </row>
    <row r="574" spans="2:61" ht="15" customHeight="1">
      <c r="B574" s="1254" t="s">
        <v>632</v>
      </c>
      <c r="C574" s="674">
        <v>1</v>
      </c>
      <c r="D574" s="162">
        <v>55</v>
      </c>
      <c r="E574" s="163">
        <v>62</v>
      </c>
      <c r="F574" s="164">
        <v>117</v>
      </c>
      <c r="G574" s="162"/>
      <c r="H574" s="163"/>
      <c r="I574" s="165">
        <f t="shared" si="215"/>
        <v>0</v>
      </c>
      <c r="J574" s="162"/>
      <c r="K574" s="163"/>
      <c r="L574" s="165">
        <f t="shared" si="216"/>
        <v>0</v>
      </c>
      <c r="M574" s="162"/>
      <c r="N574" s="163"/>
      <c r="O574" s="165">
        <f t="shared" si="217"/>
        <v>0</v>
      </c>
      <c r="P574" s="191">
        <v>3</v>
      </c>
      <c r="Q574" s="192">
        <v>1</v>
      </c>
      <c r="R574" s="165">
        <f t="shared" si="218"/>
        <v>4</v>
      </c>
      <c r="S574" s="191"/>
      <c r="T574" s="192"/>
      <c r="U574" s="165">
        <f t="shared" si="219"/>
        <v>0</v>
      </c>
      <c r="V574" s="58"/>
      <c r="W574" s="59"/>
      <c r="X574" s="165">
        <f t="shared" si="220"/>
        <v>0</v>
      </c>
      <c r="Y574" s="162">
        <f t="shared" si="225"/>
        <v>52</v>
      </c>
      <c r="Z574" s="163">
        <f t="shared" si="226"/>
        <v>61</v>
      </c>
      <c r="AA574" s="164">
        <f t="shared" si="227"/>
        <v>113</v>
      </c>
      <c r="AB574" s="276">
        <f>AA574-F574</f>
        <v>-4</v>
      </c>
      <c r="AC574" s="413">
        <v>52</v>
      </c>
      <c r="AD574" s="413">
        <v>61</v>
      </c>
      <c r="AE574" s="414">
        <v>113</v>
      </c>
      <c r="AF574" s="375">
        <f t="shared" si="221"/>
        <v>0</v>
      </c>
      <c r="AG574" s="376">
        <f t="shared" si="213"/>
        <v>0</v>
      </c>
      <c r="AH574" s="376">
        <f t="shared" si="214"/>
        <v>0</v>
      </c>
      <c r="AQ574" s="243"/>
      <c r="AR574" s="97"/>
      <c r="AS574" s="97"/>
      <c r="BD574" s="423">
        <f t="shared" si="228"/>
        <v>-3</v>
      </c>
      <c r="BE574" s="423">
        <f t="shared" si="229"/>
        <v>-1</v>
      </c>
      <c r="BF574" s="423">
        <f t="shared" si="230"/>
        <v>-4</v>
      </c>
      <c r="BH574" s="97"/>
      <c r="BI574" s="97"/>
    </row>
    <row r="575" spans="2:61" ht="15" customHeight="1">
      <c r="B575" s="1254"/>
      <c r="C575" s="675">
        <v>2</v>
      </c>
      <c r="D575" s="129">
        <v>410</v>
      </c>
      <c r="E575" s="130">
        <v>436</v>
      </c>
      <c r="F575" s="131">
        <v>846</v>
      </c>
      <c r="G575" s="129"/>
      <c r="H575" s="130"/>
      <c r="I575" s="132">
        <f t="shared" si="215"/>
        <v>0</v>
      </c>
      <c r="J575" s="129">
        <v>4</v>
      </c>
      <c r="K575" s="130">
        <v>6</v>
      </c>
      <c r="L575" s="132">
        <f t="shared" si="216"/>
        <v>10</v>
      </c>
      <c r="M575" s="129"/>
      <c r="N575" s="130"/>
      <c r="O575" s="132">
        <f t="shared" si="217"/>
        <v>0</v>
      </c>
      <c r="P575" s="187">
        <v>5</v>
      </c>
      <c r="Q575" s="188">
        <v>5</v>
      </c>
      <c r="R575" s="132">
        <f t="shared" si="218"/>
        <v>10</v>
      </c>
      <c r="S575" s="187"/>
      <c r="T575" s="188"/>
      <c r="U575" s="132">
        <f t="shared" si="219"/>
        <v>0</v>
      </c>
      <c r="V575" s="54">
        <v>-1</v>
      </c>
      <c r="W575" s="55"/>
      <c r="X575" s="132">
        <f t="shared" si="220"/>
        <v>-1</v>
      </c>
      <c r="Y575" s="129">
        <f t="shared" si="225"/>
        <v>408</v>
      </c>
      <c r="Z575" s="130">
        <f t="shared" si="226"/>
        <v>437</v>
      </c>
      <c r="AA575" s="131">
        <f t="shared" si="227"/>
        <v>845</v>
      </c>
      <c r="AB575" s="274">
        <f>AA575-F575</f>
        <v>-1</v>
      </c>
      <c r="AC575" s="409">
        <v>408</v>
      </c>
      <c r="AD575" s="409">
        <v>437</v>
      </c>
      <c r="AE575" s="410">
        <v>845</v>
      </c>
      <c r="AF575" s="371">
        <f t="shared" si="221"/>
        <v>0</v>
      </c>
      <c r="AG575" s="372">
        <f t="shared" si="213"/>
        <v>0</v>
      </c>
      <c r="AH575" s="372">
        <f t="shared" si="214"/>
        <v>0</v>
      </c>
      <c r="AQ575" s="243"/>
      <c r="AR575" s="97"/>
      <c r="AS575" s="97"/>
      <c r="BD575" s="423">
        <f t="shared" si="228"/>
        <v>-2</v>
      </c>
      <c r="BE575" s="423">
        <f t="shared" si="229"/>
        <v>1</v>
      </c>
      <c r="BF575" s="423">
        <f t="shared" si="230"/>
        <v>-1</v>
      </c>
      <c r="BH575" s="97"/>
      <c r="BI575" s="97"/>
    </row>
    <row r="576" spans="2:61" ht="15" customHeight="1">
      <c r="B576" s="1254"/>
      <c r="C576" s="675">
        <v>3</v>
      </c>
      <c r="D576" s="129">
        <v>852</v>
      </c>
      <c r="E576" s="130">
        <v>881</v>
      </c>
      <c r="F576" s="131">
        <v>1733</v>
      </c>
      <c r="G576" s="129"/>
      <c r="H576" s="130"/>
      <c r="I576" s="132">
        <f t="shared" si="215"/>
        <v>0</v>
      </c>
      <c r="J576" s="129">
        <v>14</v>
      </c>
      <c r="K576" s="130">
        <v>13</v>
      </c>
      <c r="L576" s="132">
        <f t="shared" si="216"/>
        <v>27</v>
      </c>
      <c r="M576" s="129"/>
      <c r="N576" s="130"/>
      <c r="O576" s="132">
        <f t="shared" si="217"/>
        <v>0</v>
      </c>
      <c r="P576" s="187">
        <v>8</v>
      </c>
      <c r="Q576" s="188">
        <v>11</v>
      </c>
      <c r="R576" s="132">
        <f t="shared" si="218"/>
        <v>19</v>
      </c>
      <c r="S576" s="187"/>
      <c r="T576" s="188"/>
      <c r="U576" s="132">
        <f t="shared" si="219"/>
        <v>0</v>
      </c>
      <c r="V576" s="54">
        <v>-2</v>
      </c>
      <c r="W576" s="55"/>
      <c r="X576" s="132">
        <f t="shared" si="220"/>
        <v>-2</v>
      </c>
      <c r="Y576" s="129">
        <f t="shared" si="225"/>
        <v>856</v>
      </c>
      <c r="Z576" s="130">
        <f t="shared" si="226"/>
        <v>883</v>
      </c>
      <c r="AA576" s="131">
        <f t="shared" si="227"/>
        <v>1739</v>
      </c>
      <c r="AB576" s="274">
        <f>AA576-F576</f>
        <v>6</v>
      </c>
      <c r="AC576" s="409">
        <v>856</v>
      </c>
      <c r="AD576" s="409">
        <v>883</v>
      </c>
      <c r="AE576" s="410">
        <v>1739</v>
      </c>
      <c r="AF576" s="371">
        <f t="shared" si="221"/>
        <v>0</v>
      </c>
      <c r="AG576" s="372">
        <f t="shared" si="213"/>
        <v>0</v>
      </c>
      <c r="AH576" s="372">
        <f t="shared" si="214"/>
        <v>0</v>
      </c>
      <c r="AQ576" s="243"/>
      <c r="AR576" s="97"/>
      <c r="AS576" s="97"/>
      <c r="BD576" s="423">
        <f t="shared" si="228"/>
        <v>4</v>
      </c>
      <c r="BE576" s="423">
        <f t="shared" si="229"/>
        <v>2</v>
      </c>
      <c r="BF576" s="423">
        <f t="shared" si="230"/>
        <v>6</v>
      </c>
      <c r="BH576" s="97"/>
      <c r="BI576" s="97"/>
    </row>
    <row r="577" spans="2:61" ht="15" customHeight="1">
      <c r="B577" s="1254"/>
      <c r="C577" s="675">
        <v>4</v>
      </c>
      <c r="D577" s="129">
        <v>69</v>
      </c>
      <c r="E577" s="130">
        <v>81</v>
      </c>
      <c r="F577" s="131">
        <v>150</v>
      </c>
      <c r="G577" s="129"/>
      <c r="H577" s="130"/>
      <c r="I577" s="132">
        <f t="shared" si="215"/>
        <v>0</v>
      </c>
      <c r="J577" s="129"/>
      <c r="K577" s="130"/>
      <c r="L577" s="132">
        <f t="shared" si="216"/>
        <v>0</v>
      </c>
      <c r="M577" s="129"/>
      <c r="N577" s="130"/>
      <c r="O577" s="132">
        <f t="shared" si="217"/>
        <v>0</v>
      </c>
      <c r="P577" s="187">
        <v>1</v>
      </c>
      <c r="Q577" s="188">
        <v>1</v>
      </c>
      <c r="R577" s="132">
        <f t="shared" si="218"/>
        <v>2</v>
      </c>
      <c r="S577" s="187">
        <v>1</v>
      </c>
      <c r="T577" s="188">
        <v>2</v>
      </c>
      <c r="U577" s="132">
        <f t="shared" si="219"/>
        <v>3</v>
      </c>
      <c r="V577" s="54"/>
      <c r="W577" s="55"/>
      <c r="X577" s="132">
        <f t="shared" si="220"/>
        <v>0</v>
      </c>
      <c r="Y577" s="129">
        <f t="shared" si="225"/>
        <v>69</v>
      </c>
      <c r="Z577" s="130">
        <f t="shared" si="226"/>
        <v>82</v>
      </c>
      <c r="AA577" s="131">
        <f t="shared" si="227"/>
        <v>151</v>
      </c>
      <c r="AB577" s="274">
        <f>AA577-F577</f>
        <v>1</v>
      </c>
      <c r="AC577" s="409">
        <v>69</v>
      </c>
      <c r="AD577" s="409">
        <v>82</v>
      </c>
      <c r="AE577" s="410">
        <v>151</v>
      </c>
      <c r="AF577" s="371">
        <f t="shared" si="221"/>
        <v>0</v>
      </c>
      <c r="AG577" s="372">
        <f t="shared" si="213"/>
        <v>0</v>
      </c>
      <c r="AH577" s="372">
        <f t="shared" si="214"/>
        <v>0</v>
      </c>
      <c r="AQ577" s="243"/>
      <c r="AR577" s="97"/>
      <c r="AS577" s="97"/>
      <c r="AT577" s="97"/>
      <c r="AU577" s="97"/>
      <c r="AV577" s="97"/>
      <c r="AW577" s="97"/>
      <c r="AX577" s="97"/>
      <c r="AY577" s="97"/>
      <c r="AZ577" s="97"/>
      <c r="BA577" s="101"/>
      <c r="BD577" s="423">
        <f t="shared" si="228"/>
        <v>0</v>
      </c>
      <c r="BE577" s="423">
        <f t="shared" si="229"/>
        <v>1</v>
      </c>
      <c r="BF577" s="423">
        <f t="shared" si="230"/>
        <v>1</v>
      </c>
      <c r="BH577" s="97"/>
      <c r="BI577" s="97"/>
    </row>
    <row r="578" spans="1:58" s="97" customFormat="1" ht="15" customHeight="1">
      <c r="A578" s="96"/>
      <c r="B578" s="1254"/>
      <c r="C578" s="675">
        <v>5</v>
      </c>
      <c r="D578" s="129">
        <v>366</v>
      </c>
      <c r="E578" s="130">
        <v>408</v>
      </c>
      <c r="F578" s="131">
        <v>774</v>
      </c>
      <c r="G578" s="129"/>
      <c r="H578" s="130"/>
      <c r="I578" s="132">
        <f t="shared" si="215"/>
        <v>0</v>
      </c>
      <c r="J578" s="129">
        <v>8</v>
      </c>
      <c r="K578" s="130">
        <v>3</v>
      </c>
      <c r="L578" s="132">
        <f t="shared" si="216"/>
        <v>11</v>
      </c>
      <c r="M578" s="129"/>
      <c r="N578" s="130"/>
      <c r="O578" s="132">
        <f t="shared" si="217"/>
        <v>0</v>
      </c>
      <c r="P578" s="187">
        <v>5</v>
      </c>
      <c r="Q578" s="188">
        <v>8</v>
      </c>
      <c r="R578" s="132">
        <f t="shared" si="218"/>
        <v>13</v>
      </c>
      <c r="S578" s="187">
        <v>1</v>
      </c>
      <c r="T578" s="188"/>
      <c r="U578" s="132">
        <f t="shared" si="219"/>
        <v>1</v>
      </c>
      <c r="V578" s="54"/>
      <c r="W578" s="55">
        <v>-1</v>
      </c>
      <c r="X578" s="132">
        <f t="shared" si="220"/>
        <v>-1</v>
      </c>
      <c r="Y578" s="129">
        <f t="shared" si="225"/>
        <v>370</v>
      </c>
      <c r="Z578" s="130">
        <f t="shared" si="226"/>
        <v>402</v>
      </c>
      <c r="AA578" s="131">
        <f t="shared" si="227"/>
        <v>772</v>
      </c>
      <c r="AB578" s="274">
        <f>AA578-F578</f>
        <v>-2</v>
      </c>
      <c r="AC578" s="409">
        <v>370</v>
      </c>
      <c r="AD578" s="409">
        <v>402</v>
      </c>
      <c r="AE578" s="410">
        <v>772</v>
      </c>
      <c r="AF578" s="371">
        <f t="shared" si="221"/>
        <v>0</v>
      </c>
      <c r="AG578" s="372">
        <f t="shared" si="213"/>
        <v>0</v>
      </c>
      <c r="AH578" s="372">
        <f t="shared" si="214"/>
        <v>0</v>
      </c>
      <c r="AJ578" s="184"/>
      <c r="AK578" s="185"/>
      <c r="AL578" s="185"/>
      <c r="AM578" s="185"/>
      <c r="AN578" s="185"/>
      <c r="AO578" s="185"/>
      <c r="AP578" s="185"/>
      <c r="AQ578" s="243"/>
      <c r="AT578" s="183"/>
      <c r="AU578" s="183"/>
      <c r="AV578" s="183"/>
      <c r="AW578" s="183"/>
      <c r="AX578" s="183"/>
      <c r="AY578" s="183"/>
      <c r="AZ578" s="183"/>
      <c r="BA578" s="186"/>
      <c r="BD578" s="423">
        <f t="shared" si="228"/>
        <v>4</v>
      </c>
      <c r="BE578" s="423">
        <f t="shared" si="229"/>
        <v>-6</v>
      </c>
      <c r="BF578" s="423">
        <f t="shared" si="230"/>
        <v>-2</v>
      </c>
    </row>
    <row r="579" spans="2:61" ht="15" customHeight="1">
      <c r="B579" s="1255"/>
      <c r="C579" s="676" t="s">
        <v>244</v>
      </c>
      <c r="D579" s="199">
        <v>1752</v>
      </c>
      <c r="E579" s="200">
        <v>1868</v>
      </c>
      <c r="F579" s="201">
        <v>3620</v>
      </c>
      <c r="G579" s="199">
        <f aca="true" t="shared" si="239" ref="G579:W579">SUM(G574:G578)</f>
        <v>0</v>
      </c>
      <c r="H579" s="200">
        <f t="shared" si="239"/>
        <v>0</v>
      </c>
      <c r="I579" s="201">
        <f t="shared" si="215"/>
        <v>0</v>
      </c>
      <c r="J579" s="199">
        <f t="shared" si="239"/>
        <v>26</v>
      </c>
      <c r="K579" s="200">
        <f t="shared" si="239"/>
        <v>22</v>
      </c>
      <c r="L579" s="201">
        <f t="shared" si="216"/>
        <v>48</v>
      </c>
      <c r="M579" s="199">
        <f>SUM(M574:M578)</f>
        <v>0</v>
      </c>
      <c r="N579" s="200">
        <f>SUM(N574:N578)</f>
        <v>0</v>
      </c>
      <c r="O579" s="201">
        <f t="shared" si="217"/>
        <v>0</v>
      </c>
      <c r="P579" s="199">
        <f t="shared" si="239"/>
        <v>22</v>
      </c>
      <c r="Q579" s="200">
        <f t="shared" si="239"/>
        <v>26</v>
      </c>
      <c r="R579" s="201">
        <f t="shared" si="218"/>
        <v>48</v>
      </c>
      <c r="S579" s="199">
        <f t="shared" si="239"/>
        <v>2</v>
      </c>
      <c r="T579" s="200">
        <f t="shared" si="239"/>
        <v>2</v>
      </c>
      <c r="U579" s="201">
        <f t="shared" si="219"/>
        <v>4</v>
      </c>
      <c r="V579" s="64">
        <f t="shared" si="239"/>
        <v>-3</v>
      </c>
      <c r="W579" s="65">
        <f t="shared" si="239"/>
        <v>-1</v>
      </c>
      <c r="X579" s="201">
        <f t="shared" si="220"/>
        <v>-4</v>
      </c>
      <c r="Y579" s="199">
        <f t="shared" si="225"/>
        <v>1755</v>
      </c>
      <c r="Z579" s="200">
        <f t="shared" si="226"/>
        <v>1865</v>
      </c>
      <c r="AA579" s="201">
        <f t="shared" si="227"/>
        <v>3620</v>
      </c>
      <c r="AB579" s="279">
        <f>SUM(AB574:AB578)</f>
        <v>0</v>
      </c>
      <c r="AC579" s="419">
        <f>SUM(AC574:AC578)</f>
        <v>1755</v>
      </c>
      <c r="AD579" s="419">
        <f>SUM(AD574:AD578)</f>
        <v>1865</v>
      </c>
      <c r="AE579" s="419">
        <f>SUM(AE574:AE578)</f>
        <v>3620</v>
      </c>
      <c r="AF579" s="381">
        <f t="shared" si="221"/>
        <v>0</v>
      </c>
      <c r="AG579" s="382">
        <f t="shared" si="213"/>
        <v>0</v>
      </c>
      <c r="AH579" s="382">
        <f t="shared" si="214"/>
        <v>0</v>
      </c>
      <c r="AQ579" s="243"/>
      <c r="AR579" s="97"/>
      <c r="AS579" s="97"/>
      <c r="BD579" s="423">
        <f t="shared" si="228"/>
        <v>3</v>
      </c>
      <c r="BE579" s="423">
        <f t="shared" si="229"/>
        <v>-3</v>
      </c>
      <c r="BF579" s="423">
        <f t="shared" si="230"/>
        <v>0</v>
      </c>
      <c r="BH579" s="97"/>
      <c r="BI579" s="97"/>
    </row>
    <row r="580" spans="2:61" ht="15" customHeight="1">
      <c r="B580" s="1265" t="s">
        <v>633</v>
      </c>
      <c r="C580" s="674">
        <v>1</v>
      </c>
      <c r="D580" s="162">
        <v>980</v>
      </c>
      <c r="E580" s="163">
        <v>980</v>
      </c>
      <c r="F580" s="164">
        <v>1960</v>
      </c>
      <c r="G580" s="162"/>
      <c r="H580" s="163"/>
      <c r="I580" s="165">
        <f t="shared" si="215"/>
        <v>0</v>
      </c>
      <c r="J580" s="162">
        <v>16</v>
      </c>
      <c r="K580" s="163">
        <v>14</v>
      </c>
      <c r="L580" s="165">
        <f t="shared" si="216"/>
        <v>30</v>
      </c>
      <c r="M580" s="162"/>
      <c r="N580" s="163"/>
      <c r="O580" s="165">
        <f t="shared" si="217"/>
        <v>0</v>
      </c>
      <c r="P580" s="191">
        <v>6</v>
      </c>
      <c r="Q580" s="192">
        <v>11</v>
      </c>
      <c r="R580" s="165">
        <f t="shared" si="218"/>
        <v>17</v>
      </c>
      <c r="S580" s="191">
        <v>1</v>
      </c>
      <c r="T580" s="192">
        <v>1</v>
      </c>
      <c r="U580" s="165">
        <f t="shared" si="219"/>
        <v>2</v>
      </c>
      <c r="V580" s="58"/>
      <c r="W580" s="59">
        <v>-1</v>
      </c>
      <c r="X580" s="165">
        <f t="shared" si="220"/>
        <v>-1</v>
      </c>
      <c r="Y580" s="162">
        <f t="shared" si="225"/>
        <v>991</v>
      </c>
      <c r="Z580" s="163">
        <f t="shared" si="226"/>
        <v>983</v>
      </c>
      <c r="AA580" s="164">
        <f t="shared" si="227"/>
        <v>1974</v>
      </c>
      <c r="AB580" s="276">
        <f>AA580-F580</f>
        <v>14</v>
      </c>
      <c r="AC580" s="413">
        <v>991</v>
      </c>
      <c r="AD580" s="413">
        <v>983</v>
      </c>
      <c r="AE580" s="414">
        <v>1974</v>
      </c>
      <c r="AF580" s="375">
        <f t="shared" si="221"/>
        <v>0</v>
      </c>
      <c r="AG580" s="376">
        <f t="shared" si="213"/>
        <v>0</v>
      </c>
      <c r="AH580" s="376">
        <f t="shared" si="214"/>
        <v>0</v>
      </c>
      <c r="AQ580" s="243"/>
      <c r="AR580" s="97"/>
      <c r="AS580" s="97"/>
      <c r="BD580" s="423">
        <f t="shared" si="228"/>
        <v>11</v>
      </c>
      <c r="BE580" s="423">
        <f t="shared" si="229"/>
        <v>3</v>
      </c>
      <c r="BF580" s="423">
        <f t="shared" si="230"/>
        <v>14</v>
      </c>
      <c r="BH580" s="97"/>
      <c r="BI580" s="97"/>
    </row>
    <row r="581" spans="2:61" ht="15" customHeight="1">
      <c r="B581" s="1265"/>
      <c r="C581" s="675">
        <v>2</v>
      </c>
      <c r="D581" s="129">
        <v>166</v>
      </c>
      <c r="E581" s="130">
        <v>177</v>
      </c>
      <c r="F581" s="131">
        <v>343</v>
      </c>
      <c r="G581" s="129"/>
      <c r="H581" s="130"/>
      <c r="I581" s="132">
        <f t="shared" si="215"/>
        <v>0</v>
      </c>
      <c r="J581" s="129">
        <v>1</v>
      </c>
      <c r="K581" s="130">
        <v>3</v>
      </c>
      <c r="L581" s="132">
        <f t="shared" si="216"/>
        <v>4</v>
      </c>
      <c r="M581" s="129"/>
      <c r="N581" s="130"/>
      <c r="O581" s="132">
        <f t="shared" si="217"/>
        <v>0</v>
      </c>
      <c r="P581" s="187">
        <v>1</v>
      </c>
      <c r="Q581" s="188">
        <v>2</v>
      </c>
      <c r="R581" s="132">
        <f t="shared" si="218"/>
        <v>3</v>
      </c>
      <c r="S581" s="187"/>
      <c r="T581" s="188"/>
      <c r="U581" s="132">
        <f t="shared" si="219"/>
        <v>0</v>
      </c>
      <c r="V581" s="54"/>
      <c r="W581" s="55"/>
      <c r="X581" s="132">
        <f t="shared" si="220"/>
        <v>0</v>
      </c>
      <c r="Y581" s="129">
        <f t="shared" si="225"/>
        <v>166</v>
      </c>
      <c r="Z581" s="130">
        <f t="shared" si="226"/>
        <v>178</v>
      </c>
      <c r="AA581" s="131">
        <f t="shared" si="227"/>
        <v>344</v>
      </c>
      <c r="AB581" s="274">
        <f>AA581-F581</f>
        <v>1</v>
      </c>
      <c r="AC581" s="409">
        <v>166</v>
      </c>
      <c r="AD581" s="409">
        <v>178</v>
      </c>
      <c r="AE581" s="410">
        <v>344</v>
      </c>
      <c r="AF581" s="371">
        <f t="shared" si="221"/>
        <v>0</v>
      </c>
      <c r="AG581" s="372">
        <f t="shared" si="213"/>
        <v>0</v>
      </c>
      <c r="AH581" s="372">
        <f t="shared" si="214"/>
        <v>0</v>
      </c>
      <c r="AQ581" s="243"/>
      <c r="AR581" s="212"/>
      <c r="AS581" s="212"/>
      <c r="AT581" s="97"/>
      <c r="AU581" s="97"/>
      <c r="AV581" s="97"/>
      <c r="AW581" s="97"/>
      <c r="AX581" s="97"/>
      <c r="AY581" s="97"/>
      <c r="AZ581" s="97"/>
      <c r="BA581" s="101"/>
      <c r="BD581" s="423">
        <f t="shared" si="228"/>
        <v>0</v>
      </c>
      <c r="BE581" s="423">
        <f t="shared" si="229"/>
        <v>1</v>
      </c>
      <c r="BF581" s="423">
        <f t="shared" si="230"/>
        <v>1</v>
      </c>
      <c r="BH581" s="97"/>
      <c r="BI581" s="97"/>
    </row>
    <row r="582" spans="2:61" ht="15" customHeight="1">
      <c r="B582" s="1265"/>
      <c r="C582" s="675">
        <v>3</v>
      </c>
      <c r="D582" s="129">
        <v>262</v>
      </c>
      <c r="E582" s="130">
        <v>250</v>
      </c>
      <c r="F582" s="131">
        <v>512</v>
      </c>
      <c r="G582" s="129"/>
      <c r="H582" s="130"/>
      <c r="I582" s="132">
        <f t="shared" si="215"/>
        <v>0</v>
      </c>
      <c r="J582" s="129">
        <v>3</v>
      </c>
      <c r="K582" s="130">
        <v>5</v>
      </c>
      <c r="L582" s="132">
        <f t="shared" si="216"/>
        <v>8</v>
      </c>
      <c r="M582" s="129"/>
      <c r="N582" s="130"/>
      <c r="O582" s="132">
        <f t="shared" si="217"/>
        <v>0</v>
      </c>
      <c r="P582" s="187">
        <v>3</v>
      </c>
      <c r="Q582" s="188">
        <v>4</v>
      </c>
      <c r="R582" s="132">
        <f t="shared" si="218"/>
        <v>7</v>
      </c>
      <c r="S582" s="187"/>
      <c r="T582" s="188"/>
      <c r="U582" s="132">
        <f t="shared" si="219"/>
        <v>0</v>
      </c>
      <c r="V582" s="54"/>
      <c r="W582" s="55"/>
      <c r="X582" s="132">
        <f t="shared" si="220"/>
        <v>0</v>
      </c>
      <c r="Y582" s="129">
        <f t="shared" si="225"/>
        <v>262</v>
      </c>
      <c r="Z582" s="130">
        <f t="shared" si="226"/>
        <v>251</v>
      </c>
      <c r="AA582" s="131">
        <f t="shared" si="227"/>
        <v>513</v>
      </c>
      <c r="AB582" s="274">
        <f>AA582-F582</f>
        <v>1</v>
      </c>
      <c r="AC582" s="409">
        <v>262</v>
      </c>
      <c r="AD582" s="409">
        <v>251</v>
      </c>
      <c r="AE582" s="410">
        <v>513</v>
      </c>
      <c r="AF582" s="371">
        <f t="shared" si="221"/>
        <v>0</v>
      </c>
      <c r="AG582" s="372">
        <f t="shared" si="213"/>
        <v>0</v>
      </c>
      <c r="AH582" s="372">
        <f t="shared" si="214"/>
        <v>0</v>
      </c>
      <c r="AT582" s="97"/>
      <c r="AU582" s="97"/>
      <c r="AV582" s="97"/>
      <c r="AW582" s="97"/>
      <c r="AX582" s="97"/>
      <c r="AY582" s="97"/>
      <c r="AZ582" s="97"/>
      <c r="BA582" s="101"/>
      <c r="BD582" s="423">
        <f t="shared" si="228"/>
        <v>0</v>
      </c>
      <c r="BE582" s="423">
        <f t="shared" si="229"/>
        <v>1</v>
      </c>
      <c r="BF582" s="423">
        <f t="shared" si="230"/>
        <v>1</v>
      </c>
      <c r="BH582" s="97"/>
      <c r="BI582" s="97"/>
    </row>
    <row r="583" spans="2:61" ht="15" customHeight="1">
      <c r="B583" s="1266"/>
      <c r="C583" s="676" t="s">
        <v>244</v>
      </c>
      <c r="D583" s="199">
        <v>1408</v>
      </c>
      <c r="E583" s="200">
        <v>1407</v>
      </c>
      <c r="F583" s="201">
        <v>2815</v>
      </c>
      <c r="G583" s="199">
        <f aca="true" t="shared" si="240" ref="G583:W583">SUM(G580:G582)</f>
        <v>0</v>
      </c>
      <c r="H583" s="200">
        <f t="shared" si="240"/>
        <v>0</v>
      </c>
      <c r="I583" s="201">
        <f t="shared" si="215"/>
        <v>0</v>
      </c>
      <c r="J583" s="199">
        <f t="shared" si="240"/>
        <v>20</v>
      </c>
      <c r="K583" s="200">
        <f t="shared" si="240"/>
        <v>22</v>
      </c>
      <c r="L583" s="201">
        <f t="shared" si="216"/>
        <v>42</v>
      </c>
      <c r="M583" s="199">
        <f>SUM(M580:M582)</f>
        <v>0</v>
      </c>
      <c r="N583" s="200">
        <f>SUM(N580:N582)</f>
        <v>0</v>
      </c>
      <c r="O583" s="201">
        <f t="shared" si="217"/>
        <v>0</v>
      </c>
      <c r="P583" s="199">
        <f t="shared" si="240"/>
        <v>10</v>
      </c>
      <c r="Q583" s="200">
        <f t="shared" si="240"/>
        <v>17</v>
      </c>
      <c r="R583" s="201">
        <f t="shared" si="218"/>
        <v>27</v>
      </c>
      <c r="S583" s="199">
        <f t="shared" si="240"/>
        <v>1</v>
      </c>
      <c r="T583" s="200">
        <f t="shared" si="240"/>
        <v>1</v>
      </c>
      <c r="U583" s="201">
        <f t="shared" si="219"/>
        <v>2</v>
      </c>
      <c r="V583" s="64">
        <f t="shared" si="240"/>
        <v>0</v>
      </c>
      <c r="W583" s="65">
        <f t="shared" si="240"/>
        <v>-1</v>
      </c>
      <c r="X583" s="201">
        <f t="shared" si="220"/>
        <v>-1</v>
      </c>
      <c r="Y583" s="199">
        <f t="shared" si="225"/>
        <v>1419</v>
      </c>
      <c r="Z583" s="200">
        <f t="shared" si="226"/>
        <v>1412</v>
      </c>
      <c r="AA583" s="201">
        <f t="shared" si="227"/>
        <v>2831</v>
      </c>
      <c r="AB583" s="279">
        <f>SUM(AB580:AB582)</f>
        <v>16</v>
      </c>
      <c r="AC583" s="419">
        <f>SUM(AC580:AC582)</f>
        <v>1419</v>
      </c>
      <c r="AD583" s="419">
        <f>SUM(AD580:AD582)</f>
        <v>1412</v>
      </c>
      <c r="AE583" s="419">
        <f>SUM(AE580:AE582)</f>
        <v>2831</v>
      </c>
      <c r="AF583" s="381">
        <f t="shared" si="221"/>
        <v>0</v>
      </c>
      <c r="AG583" s="382">
        <f aca="true" t="shared" si="241" ref="AG583:AG644">IF(Z583=AD583,0,1)</f>
        <v>0</v>
      </c>
      <c r="AH583" s="382">
        <f aca="true" t="shared" si="242" ref="AH583:AH644">IF(AA583=AE583,0,1)</f>
        <v>0</v>
      </c>
      <c r="BD583" s="423">
        <f t="shared" si="228"/>
        <v>11</v>
      </c>
      <c r="BE583" s="423">
        <f t="shared" si="229"/>
        <v>5</v>
      </c>
      <c r="BF583" s="423">
        <f t="shared" si="230"/>
        <v>16</v>
      </c>
      <c r="BH583" s="97"/>
      <c r="BI583" s="97"/>
    </row>
    <row r="584" spans="1:58" s="97" customFormat="1" ht="15" customHeight="1">
      <c r="A584" s="96"/>
      <c r="B584" s="1249" t="s">
        <v>325</v>
      </c>
      <c r="C584" s="1270"/>
      <c r="D584" s="202">
        <v>25168</v>
      </c>
      <c r="E584" s="202">
        <v>26587</v>
      </c>
      <c r="F584" s="202">
        <v>51755</v>
      </c>
      <c r="G584" s="202">
        <f aca="true" t="shared" si="243" ref="G584:W584">SUM(G583,G579,G573,G566,G562,G551,G543,G526,G521)</f>
        <v>0</v>
      </c>
      <c r="H584" s="203">
        <f t="shared" si="243"/>
        <v>0</v>
      </c>
      <c r="I584" s="204">
        <f aca="true" t="shared" si="244" ref="I584:I647">SUM(G584:H584)</f>
        <v>0</v>
      </c>
      <c r="J584" s="202">
        <f t="shared" si="243"/>
        <v>467</v>
      </c>
      <c r="K584" s="203">
        <f t="shared" si="243"/>
        <v>399</v>
      </c>
      <c r="L584" s="204">
        <f aca="true" t="shared" si="245" ref="L584:L647">SUM(J584:K584)</f>
        <v>866</v>
      </c>
      <c r="M584" s="202">
        <f>SUM(M583,M579,M573,M566,M562,M551,M543,M526,M521)</f>
        <v>0</v>
      </c>
      <c r="N584" s="203">
        <f>SUM(N583,N579,N573,N566,N562,N551,N543,N526,N521)</f>
        <v>0</v>
      </c>
      <c r="O584" s="204">
        <f aca="true" t="shared" si="246" ref="O584:O647">SUM(M584:N584)</f>
        <v>0</v>
      </c>
      <c r="P584" s="202">
        <f t="shared" si="243"/>
        <v>383</v>
      </c>
      <c r="Q584" s="203">
        <f t="shared" si="243"/>
        <v>328</v>
      </c>
      <c r="R584" s="204">
        <f aca="true" t="shared" si="247" ref="R584:R647">SUM(P584:Q584)</f>
        <v>711</v>
      </c>
      <c r="S584" s="202">
        <f t="shared" si="243"/>
        <v>23</v>
      </c>
      <c r="T584" s="203">
        <f t="shared" si="243"/>
        <v>18</v>
      </c>
      <c r="U584" s="204">
        <f aca="true" t="shared" si="248" ref="U584:U647">SUM(S584:T584)</f>
        <v>41</v>
      </c>
      <c r="V584" s="66">
        <f t="shared" si="243"/>
        <v>1</v>
      </c>
      <c r="W584" s="67">
        <f t="shared" si="243"/>
        <v>1</v>
      </c>
      <c r="X584" s="204">
        <f aca="true" t="shared" si="249" ref="X584:X647">SUM(V584:W584)</f>
        <v>2</v>
      </c>
      <c r="Y584" s="202">
        <f t="shared" si="225"/>
        <v>25276</v>
      </c>
      <c r="Z584" s="203">
        <f t="shared" si="226"/>
        <v>26677</v>
      </c>
      <c r="AA584" s="204">
        <f t="shared" si="227"/>
        <v>51953</v>
      </c>
      <c r="AB584" s="280">
        <f>SUM(AB583,AB579,AB573,AB566,AB562,AB551,AB543,AB526,AB521)</f>
        <v>198</v>
      </c>
      <c r="AC584" s="202">
        <f>SUM(AC583,AC579,AC573,AC566,AC562,AC551,AC543,AC526,AC521)</f>
        <v>25276</v>
      </c>
      <c r="AD584" s="202">
        <f>SUM(AD583,AD579,AD573,AD566,AD562,AD551,AD543,AD526,AD521)</f>
        <v>26677</v>
      </c>
      <c r="AE584" s="202">
        <f>SUM(AE583,AE579,AE573,AE566,AE562,AE551,AE543,AE526,AE521)</f>
        <v>51953</v>
      </c>
      <c r="AF584" s="383">
        <f aca="true" t="shared" si="250" ref="AF584:AF645">IF(Y584=AC584,0,1)</f>
        <v>0</v>
      </c>
      <c r="AG584" s="384">
        <f t="shared" si="241"/>
        <v>0</v>
      </c>
      <c r="AH584" s="384">
        <f t="shared" si="242"/>
        <v>0</v>
      </c>
      <c r="AJ584" s="184"/>
      <c r="AK584" s="185"/>
      <c r="AL584" s="185"/>
      <c r="AM584" s="185"/>
      <c r="AN584" s="185"/>
      <c r="AO584" s="185"/>
      <c r="AP584" s="185"/>
      <c r="AQ584" s="247"/>
      <c r="AR584" s="183"/>
      <c r="AS584" s="183"/>
      <c r="AT584" s="183"/>
      <c r="AU584" s="183"/>
      <c r="AV584" s="183"/>
      <c r="AW584" s="183"/>
      <c r="AX584" s="183"/>
      <c r="AY584" s="183"/>
      <c r="AZ584" s="183"/>
      <c r="BA584" s="186"/>
      <c r="BD584" s="423">
        <f t="shared" si="228"/>
        <v>108</v>
      </c>
      <c r="BE584" s="423">
        <f t="shared" si="229"/>
        <v>90</v>
      </c>
      <c r="BF584" s="423">
        <f t="shared" si="230"/>
        <v>198</v>
      </c>
    </row>
    <row r="585" spans="1:58" s="97" customFormat="1" ht="15" customHeight="1">
      <c r="A585" s="96"/>
      <c r="B585" s="1267" t="s">
        <v>634</v>
      </c>
      <c r="C585" s="678" t="s">
        <v>635</v>
      </c>
      <c r="D585" s="162">
        <v>275</v>
      </c>
      <c r="E585" s="163">
        <v>296</v>
      </c>
      <c r="F585" s="164">
        <v>571</v>
      </c>
      <c r="G585" s="162"/>
      <c r="H585" s="163"/>
      <c r="I585" s="165">
        <f t="shared" si="244"/>
        <v>0</v>
      </c>
      <c r="J585" s="162">
        <v>5</v>
      </c>
      <c r="K585" s="163">
        <v>3</v>
      </c>
      <c r="L585" s="165">
        <f t="shared" si="245"/>
        <v>8</v>
      </c>
      <c r="M585" s="162"/>
      <c r="N585" s="163"/>
      <c r="O585" s="165">
        <f t="shared" si="246"/>
        <v>0</v>
      </c>
      <c r="P585" s="162">
        <v>8</v>
      </c>
      <c r="Q585" s="163">
        <v>5</v>
      </c>
      <c r="R585" s="165">
        <f t="shared" si="247"/>
        <v>13</v>
      </c>
      <c r="S585" s="162"/>
      <c r="T585" s="163"/>
      <c r="U585" s="165">
        <f t="shared" si="248"/>
        <v>0</v>
      </c>
      <c r="V585" s="234">
        <v>-1</v>
      </c>
      <c r="W585" s="235">
        <v>-3</v>
      </c>
      <c r="X585" s="165">
        <f t="shared" si="249"/>
        <v>-4</v>
      </c>
      <c r="Y585" s="162">
        <f t="shared" si="225"/>
        <v>271</v>
      </c>
      <c r="Z585" s="163">
        <f t="shared" si="226"/>
        <v>291</v>
      </c>
      <c r="AA585" s="164">
        <f t="shared" si="227"/>
        <v>562</v>
      </c>
      <c r="AB585" s="276">
        <f>AA585-F585</f>
        <v>-9</v>
      </c>
      <c r="AC585" s="404">
        <v>271</v>
      </c>
      <c r="AD585" s="404">
        <v>291</v>
      </c>
      <c r="AE585" s="405">
        <v>562</v>
      </c>
      <c r="AF585" s="375">
        <f t="shared" si="250"/>
        <v>0</v>
      </c>
      <c r="AG585" s="376">
        <f t="shared" si="241"/>
        <v>0</v>
      </c>
      <c r="AH585" s="376">
        <f t="shared" si="242"/>
        <v>0</v>
      </c>
      <c r="AJ585" s="99"/>
      <c r="AK585" s="100"/>
      <c r="AL585" s="100"/>
      <c r="AM585" s="100"/>
      <c r="AN585" s="100"/>
      <c r="AO585" s="100"/>
      <c r="AP585" s="100"/>
      <c r="AQ585" s="243"/>
      <c r="BA585" s="101"/>
      <c r="BD585" s="423">
        <f t="shared" si="228"/>
        <v>-4</v>
      </c>
      <c r="BE585" s="423">
        <f t="shared" si="229"/>
        <v>-5</v>
      </c>
      <c r="BF585" s="423">
        <f t="shared" si="230"/>
        <v>-9</v>
      </c>
    </row>
    <row r="586" spans="1:58" s="97" customFormat="1" ht="15" customHeight="1">
      <c r="A586" s="96"/>
      <c r="B586" s="1268"/>
      <c r="C586" s="679" t="s">
        <v>636</v>
      </c>
      <c r="D586" s="129">
        <v>32</v>
      </c>
      <c r="E586" s="130">
        <v>35</v>
      </c>
      <c r="F586" s="131">
        <v>67</v>
      </c>
      <c r="G586" s="129"/>
      <c r="H586" s="130"/>
      <c r="I586" s="132">
        <f t="shared" si="244"/>
        <v>0</v>
      </c>
      <c r="J586" s="129">
        <v>0</v>
      </c>
      <c r="K586" s="130">
        <v>0</v>
      </c>
      <c r="L586" s="132">
        <f t="shared" si="245"/>
        <v>0</v>
      </c>
      <c r="M586" s="129"/>
      <c r="N586" s="130"/>
      <c r="O586" s="132">
        <f t="shared" si="246"/>
        <v>0</v>
      </c>
      <c r="P586" s="129">
        <v>0</v>
      </c>
      <c r="Q586" s="130">
        <v>0</v>
      </c>
      <c r="R586" s="132">
        <f t="shared" si="247"/>
        <v>0</v>
      </c>
      <c r="S586" s="129"/>
      <c r="T586" s="130"/>
      <c r="U586" s="132">
        <f t="shared" si="248"/>
        <v>0</v>
      </c>
      <c r="V586" s="74">
        <v>-2</v>
      </c>
      <c r="W586" s="75">
        <v>0</v>
      </c>
      <c r="X586" s="132">
        <f t="shared" si="249"/>
        <v>-2</v>
      </c>
      <c r="Y586" s="129">
        <f t="shared" si="225"/>
        <v>30</v>
      </c>
      <c r="Z586" s="130">
        <f t="shared" si="226"/>
        <v>35</v>
      </c>
      <c r="AA586" s="131">
        <f t="shared" si="227"/>
        <v>65</v>
      </c>
      <c r="AB586" s="274">
        <f>AA586-F586</f>
        <v>-2</v>
      </c>
      <c r="AC586" s="400">
        <v>30</v>
      </c>
      <c r="AD586" s="400">
        <v>35</v>
      </c>
      <c r="AE586" s="401">
        <v>65</v>
      </c>
      <c r="AF586" s="371">
        <f t="shared" si="250"/>
        <v>0</v>
      </c>
      <c r="AG586" s="372">
        <f t="shared" si="241"/>
        <v>0</v>
      </c>
      <c r="AH586" s="372">
        <f t="shared" si="242"/>
        <v>0</v>
      </c>
      <c r="AJ586" s="99"/>
      <c r="AK586" s="100"/>
      <c r="AL586" s="100"/>
      <c r="AM586" s="100"/>
      <c r="AN586" s="100"/>
      <c r="AO586" s="100"/>
      <c r="AP586" s="100"/>
      <c r="AQ586" s="243"/>
      <c r="BA586" s="101"/>
      <c r="BD586" s="423">
        <f t="shared" si="228"/>
        <v>-2</v>
      </c>
      <c r="BE586" s="423">
        <f t="shared" si="229"/>
        <v>0</v>
      </c>
      <c r="BF586" s="423">
        <f t="shared" si="230"/>
        <v>-2</v>
      </c>
    </row>
    <row r="587" spans="1:58" s="97" customFormat="1" ht="15" customHeight="1">
      <c r="A587" s="96"/>
      <c r="B587" s="1268"/>
      <c r="C587" s="679" t="s">
        <v>637</v>
      </c>
      <c r="D587" s="129">
        <v>158</v>
      </c>
      <c r="E587" s="130">
        <v>136</v>
      </c>
      <c r="F587" s="131">
        <v>294</v>
      </c>
      <c r="G587" s="129"/>
      <c r="H587" s="130"/>
      <c r="I587" s="132">
        <f t="shared" si="244"/>
        <v>0</v>
      </c>
      <c r="J587" s="129">
        <v>0</v>
      </c>
      <c r="K587" s="130">
        <v>3</v>
      </c>
      <c r="L587" s="132">
        <f t="shared" si="245"/>
        <v>3</v>
      </c>
      <c r="M587" s="129"/>
      <c r="N587" s="130"/>
      <c r="O587" s="132">
        <f t="shared" si="246"/>
        <v>0</v>
      </c>
      <c r="P587" s="129">
        <v>3</v>
      </c>
      <c r="Q587" s="130">
        <v>0</v>
      </c>
      <c r="R587" s="132">
        <f t="shared" si="247"/>
        <v>3</v>
      </c>
      <c r="S587" s="129"/>
      <c r="T587" s="130"/>
      <c r="U587" s="132">
        <f t="shared" si="248"/>
        <v>0</v>
      </c>
      <c r="V587" s="74">
        <v>-3</v>
      </c>
      <c r="W587" s="75">
        <v>3</v>
      </c>
      <c r="X587" s="132">
        <f t="shared" si="249"/>
        <v>0</v>
      </c>
      <c r="Y587" s="129">
        <f t="shared" si="225"/>
        <v>152</v>
      </c>
      <c r="Z587" s="130">
        <f t="shared" si="226"/>
        <v>142</v>
      </c>
      <c r="AA587" s="131">
        <f t="shared" si="227"/>
        <v>294</v>
      </c>
      <c r="AB587" s="274">
        <f>AA587-F587</f>
        <v>0</v>
      </c>
      <c r="AC587" s="400">
        <v>152</v>
      </c>
      <c r="AD587" s="400">
        <v>142</v>
      </c>
      <c r="AE587" s="401">
        <v>294</v>
      </c>
      <c r="AF587" s="371">
        <f t="shared" si="250"/>
        <v>0</v>
      </c>
      <c r="AG587" s="372">
        <f t="shared" si="241"/>
        <v>0</v>
      </c>
      <c r="AH587" s="372">
        <f t="shared" si="242"/>
        <v>0</v>
      </c>
      <c r="AJ587" s="99"/>
      <c r="AK587" s="100"/>
      <c r="AL587" s="100"/>
      <c r="AM587" s="100"/>
      <c r="AN587" s="100"/>
      <c r="AO587" s="100"/>
      <c r="AP587" s="100"/>
      <c r="AQ587" s="243"/>
      <c r="BA587" s="101"/>
      <c r="BD587" s="423">
        <f t="shared" si="228"/>
        <v>-6</v>
      </c>
      <c r="BE587" s="423">
        <f t="shared" si="229"/>
        <v>6</v>
      </c>
      <c r="BF587" s="423">
        <f t="shared" si="230"/>
        <v>0</v>
      </c>
    </row>
    <row r="588" spans="1:58" s="97" customFormat="1" ht="15" customHeight="1">
      <c r="A588" s="96"/>
      <c r="B588" s="1268"/>
      <c r="C588" s="679" t="s">
        <v>638</v>
      </c>
      <c r="D588" s="129">
        <v>244</v>
      </c>
      <c r="E588" s="130">
        <v>243</v>
      </c>
      <c r="F588" s="131">
        <v>487</v>
      </c>
      <c r="G588" s="129"/>
      <c r="H588" s="130"/>
      <c r="I588" s="132">
        <f t="shared" si="244"/>
        <v>0</v>
      </c>
      <c r="J588" s="129">
        <v>0</v>
      </c>
      <c r="K588" s="130">
        <v>4</v>
      </c>
      <c r="L588" s="132">
        <f t="shared" si="245"/>
        <v>4</v>
      </c>
      <c r="M588" s="129"/>
      <c r="N588" s="130"/>
      <c r="O588" s="132">
        <f t="shared" si="246"/>
        <v>0</v>
      </c>
      <c r="P588" s="129">
        <v>3</v>
      </c>
      <c r="Q588" s="130">
        <v>3</v>
      </c>
      <c r="R588" s="132">
        <f t="shared" si="247"/>
        <v>6</v>
      </c>
      <c r="S588" s="129"/>
      <c r="T588" s="130"/>
      <c r="U588" s="132">
        <f t="shared" si="248"/>
        <v>0</v>
      </c>
      <c r="V588" s="74">
        <v>5</v>
      </c>
      <c r="W588" s="75">
        <v>0</v>
      </c>
      <c r="X588" s="132">
        <f t="shared" si="249"/>
        <v>5</v>
      </c>
      <c r="Y588" s="129">
        <f t="shared" si="225"/>
        <v>246</v>
      </c>
      <c r="Z588" s="130">
        <f t="shared" si="226"/>
        <v>244</v>
      </c>
      <c r="AA588" s="131">
        <f t="shared" si="227"/>
        <v>490</v>
      </c>
      <c r="AB588" s="274">
        <f>AA588-F588</f>
        <v>3</v>
      </c>
      <c r="AC588" s="400">
        <v>246</v>
      </c>
      <c r="AD588" s="400">
        <v>244</v>
      </c>
      <c r="AE588" s="401">
        <v>490</v>
      </c>
      <c r="AF588" s="371">
        <f t="shared" si="250"/>
        <v>0</v>
      </c>
      <c r="AG588" s="372">
        <f t="shared" si="241"/>
        <v>0</v>
      </c>
      <c r="AH588" s="372">
        <f t="shared" si="242"/>
        <v>0</v>
      </c>
      <c r="AJ588" s="99"/>
      <c r="AK588" s="100"/>
      <c r="AL588" s="100"/>
      <c r="AM588" s="100"/>
      <c r="AN588" s="100"/>
      <c r="AO588" s="100"/>
      <c r="AP588" s="100"/>
      <c r="AQ588" s="243"/>
      <c r="BA588" s="101"/>
      <c r="BD588" s="423">
        <f t="shared" si="228"/>
        <v>2</v>
      </c>
      <c r="BE588" s="423">
        <f t="shared" si="229"/>
        <v>1</v>
      </c>
      <c r="BF588" s="423">
        <f t="shared" si="230"/>
        <v>3</v>
      </c>
    </row>
    <row r="589" spans="1:58" s="97" customFormat="1" ht="15" customHeight="1">
      <c r="A589" s="96"/>
      <c r="B589" s="1268"/>
      <c r="C589" s="679" t="s">
        <v>639</v>
      </c>
      <c r="D589" s="129">
        <v>208</v>
      </c>
      <c r="E589" s="130">
        <v>196</v>
      </c>
      <c r="F589" s="131">
        <v>404</v>
      </c>
      <c r="G589" s="129"/>
      <c r="H589" s="130"/>
      <c r="I589" s="132">
        <f t="shared" si="244"/>
        <v>0</v>
      </c>
      <c r="J589" s="129">
        <v>4</v>
      </c>
      <c r="K589" s="130">
        <v>1</v>
      </c>
      <c r="L589" s="132">
        <f t="shared" si="245"/>
        <v>5</v>
      </c>
      <c r="M589" s="129"/>
      <c r="N589" s="130"/>
      <c r="O589" s="132">
        <f t="shared" si="246"/>
        <v>0</v>
      </c>
      <c r="P589" s="129">
        <v>5</v>
      </c>
      <c r="Q589" s="130">
        <v>0</v>
      </c>
      <c r="R589" s="132">
        <f t="shared" si="247"/>
        <v>5</v>
      </c>
      <c r="S589" s="129"/>
      <c r="T589" s="130"/>
      <c r="U589" s="132">
        <f t="shared" si="248"/>
        <v>0</v>
      </c>
      <c r="V589" s="74">
        <v>1</v>
      </c>
      <c r="W589" s="75">
        <v>0</v>
      </c>
      <c r="X589" s="132">
        <f t="shared" si="249"/>
        <v>1</v>
      </c>
      <c r="Y589" s="129">
        <f t="shared" si="225"/>
        <v>208</v>
      </c>
      <c r="Z589" s="130">
        <f t="shared" si="226"/>
        <v>197</v>
      </c>
      <c r="AA589" s="131">
        <f t="shared" si="227"/>
        <v>405</v>
      </c>
      <c r="AB589" s="274">
        <f>AA589-F589</f>
        <v>1</v>
      </c>
      <c r="AC589" s="400">
        <v>208</v>
      </c>
      <c r="AD589" s="400">
        <v>197</v>
      </c>
      <c r="AE589" s="401">
        <v>405</v>
      </c>
      <c r="AF589" s="371">
        <f t="shared" si="250"/>
        <v>0</v>
      </c>
      <c r="AG589" s="372">
        <f t="shared" si="241"/>
        <v>0</v>
      </c>
      <c r="AH589" s="372">
        <f t="shared" si="242"/>
        <v>0</v>
      </c>
      <c r="AJ589" s="99"/>
      <c r="AK589" s="100"/>
      <c r="AL589" s="100"/>
      <c r="AM589" s="100"/>
      <c r="AN589" s="100"/>
      <c r="AO589" s="100"/>
      <c r="AP589" s="100"/>
      <c r="AQ589" s="243"/>
      <c r="BA589" s="101"/>
      <c r="BD589" s="423">
        <f t="shared" si="228"/>
        <v>0</v>
      </c>
      <c r="BE589" s="423">
        <f t="shared" si="229"/>
        <v>1</v>
      </c>
      <c r="BF589" s="423">
        <f t="shared" si="230"/>
        <v>1</v>
      </c>
    </row>
    <row r="590" spans="1:58" s="97" customFormat="1" ht="15" customHeight="1">
      <c r="A590" s="96"/>
      <c r="B590" s="1269"/>
      <c r="C590" s="680" t="s">
        <v>244</v>
      </c>
      <c r="D590" s="199">
        <v>917</v>
      </c>
      <c r="E590" s="200">
        <v>906</v>
      </c>
      <c r="F590" s="201">
        <v>1823</v>
      </c>
      <c r="G590" s="199">
        <f aca="true" t="shared" si="251" ref="G590:W590">SUM(G585:G589)</f>
        <v>0</v>
      </c>
      <c r="H590" s="200">
        <f t="shared" si="251"/>
        <v>0</v>
      </c>
      <c r="I590" s="201">
        <f t="shared" si="244"/>
        <v>0</v>
      </c>
      <c r="J590" s="199">
        <f t="shared" si="251"/>
        <v>9</v>
      </c>
      <c r="K590" s="200">
        <f t="shared" si="251"/>
        <v>11</v>
      </c>
      <c r="L590" s="201">
        <f t="shared" si="245"/>
        <v>20</v>
      </c>
      <c r="M590" s="199">
        <f>SUM(M585:M589)</f>
        <v>0</v>
      </c>
      <c r="N590" s="200">
        <f>SUM(N585:N589)</f>
        <v>0</v>
      </c>
      <c r="O590" s="201">
        <f t="shared" si="246"/>
        <v>0</v>
      </c>
      <c r="P590" s="199">
        <f t="shared" si="251"/>
        <v>19</v>
      </c>
      <c r="Q590" s="200">
        <f t="shared" si="251"/>
        <v>8</v>
      </c>
      <c r="R590" s="201">
        <f t="shared" si="247"/>
        <v>27</v>
      </c>
      <c r="S590" s="199">
        <f t="shared" si="251"/>
        <v>0</v>
      </c>
      <c r="T590" s="200">
        <f t="shared" si="251"/>
        <v>0</v>
      </c>
      <c r="U590" s="201">
        <f t="shared" si="248"/>
        <v>0</v>
      </c>
      <c r="V590" s="64">
        <f t="shared" si="251"/>
        <v>0</v>
      </c>
      <c r="W590" s="65">
        <f t="shared" si="251"/>
        <v>0</v>
      </c>
      <c r="X590" s="201">
        <f t="shared" si="249"/>
        <v>0</v>
      </c>
      <c r="Y590" s="199">
        <f t="shared" si="225"/>
        <v>907</v>
      </c>
      <c r="Z590" s="200">
        <f t="shared" si="226"/>
        <v>909</v>
      </c>
      <c r="AA590" s="201">
        <f t="shared" si="227"/>
        <v>1816</v>
      </c>
      <c r="AB590" s="279">
        <f>SUM(AB585:AB589)</f>
        <v>-7</v>
      </c>
      <c r="AC590" s="419">
        <f>SUM(AC585:AC589)</f>
        <v>907</v>
      </c>
      <c r="AD590" s="419">
        <f>SUM(AD585:AD589)</f>
        <v>909</v>
      </c>
      <c r="AE590" s="419">
        <f>SUM(AE585:AE589)</f>
        <v>1816</v>
      </c>
      <c r="AF590" s="381">
        <f t="shared" si="250"/>
        <v>0</v>
      </c>
      <c r="AG590" s="382">
        <f t="shared" si="241"/>
        <v>0</v>
      </c>
      <c r="AH590" s="382">
        <f t="shared" si="242"/>
        <v>0</v>
      </c>
      <c r="AJ590" s="99"/>
      <c r="AK590" s="100"/>
      <c r="AL590" s="100"/>
      <c r="AM590" s="100"/>
      <c r="AN590" s="100"/>
      <c r="AO590" s="100"/>
      <c r="AP590" s="100"/>
      <c r="AQ590" s="243"/>
      <c r="BA590" s="101"/>
      <c r="BD590" s="423">
        <f t="shared" si="228"/>
        <v>-10</v>
      </c>
      <c r="BE590" s="423">
        <f t="shared" si="229"/>
        <v>3</v>
      </c>
      <c r="BF590" s="423">
        <f t="shared" si="230"/>
        <v>-7</v>
      </c>
    </row>
    <row r="591" spans="1:58" s="97" customFormat="1" ht="15" customHeight="1">
      <c r="A591" s="96"/>
      <c r="B591" s="1200" t="s">
        <v>292</v>
      </c>
      <c r="C591" s="161">
        <v>1</v>
      </c>
      <c r="D591" s="162">
        <v>19</v>
      </c>
      <c r="E591" s="163">
        <v>17</v>
      </c>
      <c r="F591" s="164">
        <v>36</v>
      </c>
      <c r="G591" s="162"/>
      <c r="H591" s="163"/>
      <c r="I591" s="165">
        <f t="shared" si="244"/>
        <v>0</v>
      </c>
      <c r="J591" s="162">
        <v>0</v>
      </c>
      <c r="K591" s="163">
        <v>0</v>
      </c>
      <c r="L591" s="165">
        <f t="shared" si="245"/>
        <v>0</v>
      </c>
      <c r="M591" s="162"/>
      <c r="N591" s="163"/>
      <c r="O591" s="165">
        <f t="shared" si="246"/>
        <v>0</v>
      </c>
      <c r="P591" s="162"/>
      <c r="Q591" s="163"/>
      <c r="R591" s="165">
        <f t="shared" si="247"/>
        <v>0</v>
      </c>
      <c r="S591" s="162"/>
      <c r="T591" s="163"/>
      <c r="U591" s="165">
        <f t="shared" si="248"/>
        <v>0</v>
      </c>
      <c r="V591" s="234"/>
      <c r="W591" s="235"/>
      <c r="X591" s="165">
        <f t="shared" si="249"/>
        <v>0</v>
      </c>
      <c r="Y591" s="162">
        <f t="shared" si="225"/>
        <v>19</v>
      </c>
      <c r="Z591" s="163">
        <f t="shared" si="226"/>
        <v>17</v>
      </c>
      <c r="AA591" s="164">
        <f t="shared" si="227"/>
        <v>36</v>
      </c>
      <c r="AB591" s="276">
        <f>AA591-F591</f>
        <v>0</v>
      </c>
      <c r="AC591" s="404">
        <v>19</v>
      </c>
      <c r="AD591" s="404">
        <v>17</v>
      </c>
      <c r="AE591" s="405">
        <v>36</v>
      </c>
      <c r="AF591" s="375">
        <f t="shared" si="250"/>
        <v>0</v>
      </c>
      <c r="AG591" s="376">
        <f t="shared" si="241"/>
        <v>0</v>
      </c>
      <c r="AH591" s="376">
        <f t="shared" si="242"/>
        <v>0</v>
      </c>
      <c r="AJ591" s="99"/>
      <c r="AK591" s="100"/>
      <c r="AL591" s="100"/>
      <c r="AM591" s="100"/>
      <c r="AN591" s="100"/>
      <c r="AO591" s="100"/>
      <c r="AP591" s="100"/>
      <c r="AQ591" s="243"/>
      <c r="BA591" s="101"/>
      <c r="BD591" s="423">
        <f t="shared" si="228"/>
        <v>0</v>
      </c>
      <c r="BE591" s="423">
        <f t="shared" si="229"/>
        <v>0</v>
      </c>
      <c r="BF591" s="423">
        <f t="shared" si="230"/>
        <v>0</v>
      </c>
    </row>
    <row r="592" spans="1:58" s="97" customFormat="1" ht="15" customHeight="1">
      <c r="A592" s="96"/>
      <c r="B592" s="1201"/>
      <c r="C592" s="128">
        <v>2</v>
      </c>
      <c r="D592" s="129">
        <v>91</v>
      </c>
      <c r="E592" s="130">
        <v>99</v>
      </c>
      <c r="F592" s="131">
        <v>190</v>
      </c>
      <c r="G592" s="129"/>
      <c r="H592" s="130"/>
      <c r="I592" s="132">
        <f t="shared" si="244"/>
        <v>0</v>
      </c>
      <c r="J592" s="129">
        <v>1</v>
      </c>
      <c r="K592" s="130">
        <v>0</v>
      </c>
      <c r="L592" s="132">
        <f t="shared" si="245"/>
        <v>1</v>
      </c>
      <c r="M592" s="129"/>
      <c r="N592" s="130"/>
      <c r="O592" s="132">
        <f t="shared" si="246"/>
        <v>0</v>
      </c>
      <c r="P592" s="129">
        <v>1</v>
      </c>
      <c r="Q592" s="130">
        <v>1</v>
      </c>
      <c r="R592" s="132">
        <f t="shared" si="247"/>
        <v>2</v>
      </c>
      <c r="S592" s="129"/>
      <c r="T592" s="130"/>
      <c r="U592" s="132">
        <f t="shared" si="248"/>
        <v>0</v>
      </c>
      <c r="V592" s="74"/>
      <c r="W592" s="75"/>
      <c r="X592" s="132">
        <f t="shared" si="249"/>
        <v>0</v>
      </c>
      <c r="Y592" s="129">
        <f t="shared" si="225"/>
        <v>91</v>
      </c>
      <c r="Z592" s="130">
        <f t="shared" si="226"/>
        <v>98</v>
      </c>
      <c r="AA592" s="131">
        <f t="shared" si="227"/>
        <v>189</v>
      </c>
      <c r="AB592" s="274">
        <f>AA592-F592</f>
        <v>-1</v>
      </c>
      <c r="AC592" s="400">
        <v>91</v>
      </c>
      <c r="AD592" s="400">
        <v>98</v>
      </c>
      <c r="AE592" s="401">
        <v>189</v>
      </c>
      <c r="AF592" s="371">
        <f t="shared" si="250"/>
        <v>0</v>
      </c>
      <c r="AG592" s="372">
        <f t="shared" si="241"/>
        <v>0</v>
      </c>
      <c r="AH592" s="372">
        <f t="shared" si="242"/>
        <v>0</v>
      </c>
      <c r="AJ592" s="99"/>
      <c r="AK592" s="100"/>
      <c r="AL592" s="100"/>
      <c r="AM592" s="100"/>
      <c r="AN592" s="100"/>
      <c r="AO592" s="100"/>
      <c r="AP592" s="100"/>
      <c r="AQ592" s="243"/>
      <c r="BA592" s="101"/>
      <c r="BD592" s="423">
        <f t="shared" si="228"/>
        <v>0</v>
      </c>
      <c r="BE592" s="423">
        <f t="shared" si="229"/>
        <v>-1</v>
      </c>
      <c r="BF592" s="423">
        <f t="shared" si="230"/>
        <v>-1</v>
      </c>
    </row>
    <row r="593" spans="1:58" s="97" customFormat="1" ht="15" customHeight="1">
      <c r="A593" s="96"/>
      <c r="B593" s="1201"/>
      <c r="C593" s="128">
        <v>3</v>
      </c>
      <c r="D593" s="129">
        <v>249</v>
      </c>
      <c r="E593" s="130">
        <v>255</v>
      </c>
      <c r="F593" s="131">
        <v>504</v>
      </c>
      <c r="G593" s="129"/>
      <c r="H593" s="130"/>
      <c r="I593" s="132">
        <f t="shared" si="244"/>
        <v>0</v>
      </c>
      <c r="J593" s="129">
        <v>7</v>
      </c>
      <c r="K593" s="130">
        <v>11</v>
      </c>
      <c r="L593" s="132">
        <f t="shared" si="245"/>
        <v>18</v>
      </c>
      <c r="M593" s="129"/>
      <c r="N593" s="130"/>
      <c r="O593" s="132">
        <f t="shared" si="246"/>
        <v>0</v>
      </c>
      <c r="P593" s="129">
        <v>5</v>
      </c>
      <c r="Q593" s="130">
        <v>10</v>
      </c>
      <c r="R593" s="132">
        <f t="shared" si="247"/>
        <v>15</v>
      </c>
      <c r="S593" s="129"/>
      <c r="T593" s="130"/>
      <c r="U593" s="132">
        <f t="shared" si="248"/>
        <v>0</v>
      </c>
      <c r="V593" s="74">
        <v>1</v>
      </c>
      <c r="W593" s="75">
        <v>1</v>
      </c>
      <c r="X593" s="132">
        <f t="shared" si="249"/>
        <v>2</v>
      </c>
      <c r="Y593" s="129">
        <f t="shared" si="225"/>
        <v>252</v>
      </c>
      <c r="Z593" s="130">
        <f t="shared" si="226"/>
        <v>257</v>
      </c>
      <c r="AA593" s="131">
        <f t="shared" si="227"/>
        <v>509</v>
      </c>
      <c r="AB593" s="274">
        <f>AA593-F593</f>
        <v>5</v>
      </c>
      <c r="AC593" s="400">
        <v>252</v>
      </c>
      <c r="AD593" s="400">
        <v>257</v>
      </c>
      <c r="AE593" s="401">
        <v>509</v>
      </c>
      <c r="AF593" s="371">
        <f t="shared" si="250"/>
        <v>0</v>
      </c>
      <c r="AG593" s="372">
        <f t="shared" si="241"/>
        <v>0</v>
      </c>
      <c r="AH593" s="372">
        <f t="shared" si="242"/>
        <v>0</v>
      </c>
      <c r="AJ593" s="99"/>
      <c r="AK593" s="100"/>
      <c r="AL593" s="100"/>
      <c r="AM593" s="100"/>
      <c r="AN593" s="100"/>
      <c r="AO593" s="100"/>
      <c r="AP593" s="100"/>
      <c r="AQ593" s="243"/>
      <c r="BA593" s="101"/>
      <c r="BD593" s="423">
        <f t="shared" si="228"/>
        <v>3</v>
      </c>
      <c r="BE593" s="423">
        <f t="shared" si="229"/>
        <v>2</v>
      </c>
      <c r="BF593" s="423">
        <f t="shared" si="230"/>
        <v>5</v>
      </c>
    </row>
    <row r="594" spans="1:58" s="97" customFormat="1" ht="15" customHeight="1">
      <c r="A594" s="96"/>
      <c r="B594" s="1201"/>
      <c r="C594" s="128">
        <v>4</v>
      </c>
      <c r="D594" s="129">
        <v>268</v>
      </c>
      <c r="E594" s="130">
        <v>293</v>
      </c>
      <c r="F594" s="131">
        <v>561</v>
      </c>
      <c r="G594" s="129"/>
      <c r="H594" s="130"/>
      <c r="I594" s="132">
        <f t="shared" si="244"/>
        <v>0</v>
      </c>
      <c r="J594" s="129">
        <v>3</v>
      </c>
      <c r="K594" s="130">
        <v>6</v>
      </c>
      <c r="L594" s="132">
        <f t="shared" si="245"/>
        <v>9</v>
      </c>
      <c r="M594" s="129"/>
      <c r="N594" s="130"/>
      <c r="O594" s="132">
        <f t="shared" si="246"/>
        <v>0</v>
      </c>
      <c r="P594" s="129">
        <v>5</v>
      </c>
      <c r="Q594" s="130">
        <v>5</v>
      </c>
      <c r="R594" s="132">
        <f t="shared" si="247"/>
        <v>10</v>
      </c>
      <c r="S594" s="129"/>
      <c r="T594" s="130"/>
      <c r="U594" s="132">
        <f t="shared" si="248"/>
        <v>0</v>
      </c>
      <c r="V594" s="74"/>
      <c r="W594" s="75"/>
      <c r="X594" s="132">
        <f t="shared" si="249"/>
        <v>0</v>
      </c>
      <c r="Y594" s="129">
        <f t="shared" si="225"/>
        <v>266</v>
      </c>
      <c r="Z594" s="130">
        <f t="shared" si="226"/>
        <v>294</v>
      </c>
      <c r="AA594" s="131">
        <f t="shared" si="227"/>
        <v>560</v>
      </c>
      <c r="AB594" s="274">
        <f>AA594-F594</f>
        <v>-1</v>
      </c>
      <c r="AC594" s="400">
        <v>266</v>
      </c>
      <c r="AD594" s="400">
        <v>294</v>
      </c>
      <c r="AE594" s="401">
        <v>560</v>
      </c>
      <c r="AF594" s="371">
        <f t="shared" si="250"/>
        <v>0</v>
      </c>
      <c r="AG594" s="372">
        <f t="shared" si="241"/>
        <v>0</v>
      </c>
      <c r="AH594" s="372">
        <f t="shared" si="242"/>
        <v>0</v>
      </c>
      <c r="AJ594" s="99"/>
      <c r="AK594" s="100"/>
      <c r="AL594" s="100"/>
      <c r="AM594" s="100"/>
      <c r="AN594" s="100"/>
      <c r="AO594" s="100"/>
      <c r="AP594" s="100"/>
      <c r="AQ594" s="243"/>
      <c r="BA594" s="101"/>
      <c r="BD594" s="423">
        <f t="shared" si="228"/>
        <v>-2</v>
      </c>
      <c r="BE594" s="423">
        <f t="shared" si="229"/>
        <v>1</v>
      </c>
      <c r="BF594" s="423">
        <f t="shared" si="230"/>
        <v>-1</v>
      </c>
    </row>
    <row r="595" spans="1:58" s="97" customFormat="1" ht="15" customHeight="1">
      <c r="A595" s="96"/>
      <c r="B595" s="1201"/>
      <c r="C595" s="128">
        <v>5</v>
      </c>
      <c r="D595" s="129">
        <v>213</v>
      </c>
      <c r="E595" s="130">
        <v>208</v>
      </c>
      <c r="F595" s="131">
        <v>421</v>
      </c>
      <c r="G595" s="129"/>
      <c r="H595" s="130"/>
      <c r="I595" s="132">
        <f t="shared" si="244"/>
        <v>0</v>
      </c>
      <c r="J595" s="129">
        <v>3</v>
      </c>
      <c r="K595" s="130">
        <v>3</v>
      </c>
      <c r="L595" s="132">
        <f t="shared" si="245"/>
        <v>6</v>
      </c>
      <c r="M595" s="129"/>
      <c r="N595" s="130"/>
      <c r="O595" s="132">
        <f t="shared" si="246"/>
        <v>0</v>
      </c>
      <c r="P595" s="129">
        <v>6</v>
      </c>
      <c r="Q595" s="130">
        <v>2</v>
      </c>
      <c r="R595" s="132">
        <f t="shared" si="247"/>
        <v>8</v>
      </c>
      <c r="S595" s="129"/>
      <c r="T595" s="130"/>
      <c r="U595" s="132">
        <v>2</v>
      </c>
      <c r="V595" s="74">
        <v>-1</v>
      </c>
      <c r="W595" s="75">
        <v>-1</v>
      </c>
      <c r="X595" s="132">
        <f t="shared" si="249"/>
        <v>-2</v>
      </c>
      <c r="Y595" s="129">
        <f t="shared" si="225"/>
        <v>209</v>
      </c>
      <c r="Z595" s="130">
        <f t="shared" si="226"/>
        <v>208</v>
      </c>
      <c r="AA595" s="131">
        <f t="shared" si="227"/>
        <v>417</v>
      </c>
      <c r="AB595" s="274">
        <f>AA595-F595</f>
        <v>-4</v>
      </c>
      <c r="AC595" s="400">
        <v>209</v>
      </c>
      <c r="AD595" s="400">
        <v>208</v>
      </c>
      <c r="AE595" s="401">
        <v>417</v>
      </c>
      <c r="AF595" s="371">
        <f t="shared" si="250"/>
        <v>0</v>
      </c>
      <c r="AG595" s="372">
        <f t="shared" si="241"/>
        <v>0</v>
      </c>
      <c r="AH595" s="372">
        <f t="shared" si="242"/>
        <v>0</v>
      </c>
      <c r="AJ595" s="99"/>
      <c r="AK595" s="100"/>
      <c r="AL595" s="100"/>
      <c r="AM595" s="100"/>
      <c r="AN595" s="100"/>
      <c r="AO595" s="100"/>
      <c r="AP595" s="100"/>
      <c r="AQ595" s="243"/>
      <c r="BA595" s="101"/>
      <c r="BD595" s="423">
        <f t="shared" si="228"/>
        <v>-4</v>
      </c>
      <c r="BE595" s="423">
        <f t="shared" si="229"/>
        <v>0</v>
      </c>
      <c r="BF595" s="423">
        <f t="shared" si="230"/>
        <v>-4</v>
      </c>
    </row>
    <row r="596" spans="1:58" s="97" customFormat="1" ht="15" customHeight="1">
      <c r="A596" s="96"/>
      <c r="B596" s="1202"/>
      <c r="C596" s="198" t="s">
        <v>244</v>
      </c>
      <c r="D596" s="199">
        <v>840</v>
      </c>
      <c r="E596" s="200">
        <v>872</v>
      </c>
      <c r="F596" s="201">
        <v>1712</v>
      </c>
      <c r="G596" s="199">
        <f aca="true" t="shared" si="252" ref="G596:W596">SUM(G591:G595)</f>
        <v>0</v>
      </c>
      <c r="H596" s="200">
        <f t="shared" si="252"/>
        <v>0</v>
      </c>
      <c r="I596" s="201">
        <f t="shared" si="244"/>
        <v>0</v>
      </c>
      <c r="J596" s="199">
        <f t="shared" si="252"/>
        <v>14</v>
      </c>
      <c r="K596" s="200">
        <f t="shared" si="252"/>
        <v>20</v>
      </c>
      <c r="L596" s="201">
        <f t="shared" si="245"/>
        <v>34</v>
      </c>
      <c r="M596" s="199">
        <f>SUM(M591:M595)</f>
        <v>0</v>
      </c>
      <c r="N596" s="200">
        <f>SUM(N591:N595)</f>
        <v>0</v>
      </c>
      <c r="O596" s="201">
        <f t="shared" si="246"/>
        <v>0</v>
      </c>
      <c r="P596" s="199">
        <f t="shared" si="252"/>
        <v>17</v>
      </c>
      <c r="Q596" s="200">
        <f t="shared" si="252"/>
        <v>18</v>
      </c>
      <c r="R596" s="201">
        <f t="shared" si="247"/>
        <v>35</v>
      </c>
      <c r="S596" s="199">
        <f t="shared" si="252"/>
        <v>0</v>
      </c>
      <c r="T596" s="200">
        <f t="shared" si="252"/>
        <v>0</v>
      </c>
      <c r="U596" s="201">
        <f t="shared" si="248"/>
        <v>0</v>
      </c>
      <c r="V596" s="64">
        <f t="shared" si="252"/>
        <v>0</v>
      </c>
      <c r="W596" s="65">
        <f t="shared" si="252"/>
        <v>0</v>
      </c>
      <c r="X596" s="201">
        <f t="shared" si="249"/>
        <v>0</v>
      </c>
      <c r="Y596" s="199">
        <f t="shared" si="225"/>
        <v>837</v>
      </c>
      <c r="Z596" s="200">
        <f t="shared" si="226"/>
        <v>874</v>
      </c>
      <c r="AA596" s="201">
        <f t="shared" si="227"/>
        <v>1711</v>
      </c>
      <c r="AB596" s="279">
        <f>SUM(AB591:AB595)</f>
        <v>-1</v>
      </c>
      <c r="AC596" s="419">
        <v>837</v>
      </c>
      <c r="AD596" s="419">
        <v>874</v>
      </c>
      <c r="AE596" s="419">
        <v>1711</v>
      </c>
      <c r="AF596" s="381">
        <f t="shared" si="250"/>
        <v>0</v>
      </c>
      <c r="AG596" s="382">
        <f t="shared" si="241"/>
        <v>0</v>
      </c>
      <c r="AH596" s="382">
        <f t="shared" si="242"/>
        <v>0</v>
      </c>
      <c r="AJ596" s="99"/>
      <c r="AK596" s="100"/>
      <c r="AL596" s="100"/>
      <c r="AM596" s="100"/>
      <c r="AN596" s="100"/>
      <c r="AO596" s="100"/>
      <c r="AP596" s="100"/>
      <c r="AQ596" s="243"/>
      <c r="BA596" s="101"/>
      <c r="BD596" s="423">
        <f t="shared" si="228"/>
        <v>-3</v>
      </c>
      <c r="BE596" s="423">
        <f t="shared" si="229"/>
        <v>2</v>
      </c>
      <c r="BF596" s="423">
        <f t="shared" si="230"/>
        <v>-1</v>
      </c>
    </row>
    <row r="597" spans="1:58" s="97" customFormat="1" ht="15" customHeight="1">
      <c r="A597" s="96"/>
      <c r="B597" s="1285" t="s">
        <v>293</v>
      </c>
      <c r="C597" s="161">
        <v>1</v>
      </c>
      <c r="D597" s="162">
        <v>1859</v>
      </c>
      <c r="E597" s="163">
        <v>1935</v>
      </c>
      <c r="F597" s="164">
        <v>3794</v>
      </c>
      <c r="G597" s="162"/>
      <c r="H597" s="163"/>
      <c r="I597" s="165">
        <f t="shared" si="244"/>
        <v>0</v>
      </c>
      <c r="J597" s="162">
        <v>23</v>
      </c>
      <c r="K597" s="163">
        <v>25</v>
      </c>
      <c r="L597" s="165">
        <f t="shared" si="245"/>
        <v>48</v>
      </c>
      <c r="M597" s="162"/>
      <c r="N597" s="163"/>
      <c r="O597" s="165">
        <f t="shared" si="246"/>
        <v>0</v>
      </c>
      <c r="P597" s="162">
        <v>22</v>
      </c>
      <c r="Q597" s="163">
        <v>33</v>
      </c>
      <c r="R597" s="165">
        <f t="shared" si="247"/>
        <v>55</v>
      </c>
      <c r="S597" s="162"/>
      <c r="T597" s="163"/>
      <c r="U597" s="165">
        <f t="shared" si="248"/>
        <v>0</v>
      </c>
      <c r="V597" s="234"/>
      <c r="W597" s="235"/>
      <c r="X597" s="165">
        <f t="shared" si="249"/>
        <v>0</v>
      </c>
      <c r="Y597" s="162">
        <f aca="true" t="shared" si="253" ref="Y597:Y658">D597+G597+J597+M597-P597+S597+V597</f>
        <v>1860</v>
      </c>
      <c r="Z597" s="163">
        <f aca="true" t="shared" si="254" ref="Z597:Z658">E597+H597+K597+N597-Q597+T597+W597</f>
        <v>1927</v>
      </c>
      <c r="AA597" s="164">
        <f aca="true" t="shared" si="255" ref="AA597:AA658">Y597+Z597</f>
        <v>3787</v>
      </c>
      <c r="AB597" s="276">
        <f>AA597-F597</f>
        <v>-7</v>
      </c>
      <c r="AC597" s="404">
        <v>1860</v>
      </c>
      <c r="AD597" s="404">
        <v>1927</v>
      </c>
      <c r="AE597" s="405">
        <v>3787</v>
      </c>
      <c r="AF597" s="375">
        <f t="shared" si="250"/>
        <v>0</v>
      </c>
      <c r="AG597" s="376">
        <f t="shared" si="241"/>
        <v>0</v>
      </c>
      <c r="AH597" s="376">
        <f t="shared" si="242"/>
        <v>0</v>
      </c>
      <c r="AJ597" s="99"/>
      <c r="AK597" s="100"/>
      <c r="AL597" s="100"/>
      <c r="AM597" s="100"/>
      <c r="AN597" s="100"/>
      <c r="AO597" s="100"/>
      <c r="AP597" s="100"/>
      <c r="AQ597" s="243"/>
      <c r="BA597" s="101"/>
      <c r="BD597" s="423">
        <f t="shared" si="228"/>
        <v>1</v>
      </c>
      <c r="BE597" s="423">
        <f t="shared" si="229"/>
        <v>-8</v>
      </c>
      <c r="BF597" s="423">
        <f t="shared" si="230"/>
        <v>-7</v>
      </c>
    </row>
    <row r="598" spans="1:58" s="97" customFormat="1" ht="15" customHeight="1">
      <c r="A598" s="96"/>
      <c r="B598" s="1286"/>
      <c r="C598" s="198" t="s">
        <v>244</v>
      </c>
      <c r="D598" s="199">
        <v>1859</v>
      </c>
      <c r="E598" s="200">
        <v>1935</v>
      </c>
      <c r="F598" s="201">
        <v>3794</v>
      </c>
      <c r="G598" s="199">
        <f aca="true" t="shared" si="256" ref="G598:W598">SUM(G597)</f>
        <v>0</v>
      </c>
      <c r="H598" s="200">
        <f t="shared" si="256"/>
        <v>0</v>
      </c>
      <c r="I598" s="201">
        <f t="shared" si="244"/>
        <v>0</v>
      </c>
      <c r="J598" s="199">
        <f t="shared" si="256"/>
        <v>23</v>
      </c>
      <c r="K598" s="200">
        <f t="shared" si="256"/>
        <v>25</v>
      </c>
      <c r="L598" s="201">
        <f t="shared" si="245"/>
        <v>48</v>
      </c>
      <c r="M598" s="199">
        <f>SUM(M597)</f>
        <v>0</v>
      </c>
      <c r="N598" s="200">
        <f>SUM(N597)</f>
        <v>0</v>
      </c>
      <c r="O598" s="201">
        <f t="shared" si="246"/>
        <v>0</v>
      </c>
      <c r="P598" s="199">
        <f t="shared" si="256"/>
        <v>22</v>
      </c>
      <c r="Q598" s="200">
        <f t="shared" si="256"/>
        <v>33</v>
      </c>
      <c r="R598" s="201">
        <f t="shared" si="247"/>
        <v>55</v>
      </c>
      <c r="S598" s="199">
        <f t="shared" si="256"/>
        <v>0</v>
      </c>
      <c r="T598" s="200">
        <f t="shared" si="256"/>
        <v>0</v>
      </c>
      <c r="U598" s="201">
        <f t="shared" si="248"/>
        <v>0</v>
      </c>
      <c r="V598" s="64">
        <f t="shared" si="256"/>
        <v>0</v>
      </c>
      <c r="W598" s="65">
        <f t="shared" si="256"/>
        <v>0</v>
      </c>
      <c r="X598" s="201">
        <f t="shared" si="249"/>
        <v>0</v>
      </c>
      <c r="Y598" s="199">
        <f t="shared" si="253"/>
        <v>1860</v>
      </c>
      <c r="Z598" s="200">
        <f t="shared" si="254"/>
        <v>1927</v>
      </c>
      <c r="AA598" s="201">
        <f t="shared" si="255"/>
        <v>3787</v>
      </c>
      <c r="AB598" s="279">
        <f>SUM(AB597)</f>
        <v>-7</v>
      </c>
      <c r="AC598" s="419">
        <v>1860</v>
      </c>
      <c r="AD598" s="419">
        <v>1927</v>
      </c>
      <c r="AE598" s="419">
        <v>3787</v>
      </c>
      <c r="AF598" s="381">
        <f t="shared" si="250"/>
        <v>0</v>
      </c>
      <c r="AG598" s="382">
        <f t="shared" si="241"/>
        <v>0</v>
      </c>
      <c r="AH598" s="382">
        <f t="shared" si="242"/>
        <v>0</v>
      </c>
      <c r="AJ598" s="213"/>
      <c r="AK598" s="214"/>
      <c r="AL598" s="214"/>
      <c r="AM598" s="214"/>
      <c r="AN598" s="214"/>
      <c r="AO598" s="214"/>
      <c r="AP598" s="214"/>
      <c r="AQ598" s="248"/>
      <c r="AR598" s="212"/>
      <c r="AS598" s="212"/>
      <c r="BA598" s="101"/>
      <c r="BD598" s="423">
        <f t="shared" si="228"/>
        <v>1</v>
      </c>
      <c r="BE598" s="423">
        <f t="shared" si="229"/>
        <v>-8</v>
      </c>
      <c r="BF598" s="423">
        <f t="shared" si="230"/>
        <v>-7</v>
      </c>
    </row>
    <row r="599" spans="1:58" s="97" customFormat="1" ht="15" customHeight="1">
      <c r="A599" s="96"/>
      <c r="B599" s="1200" t="s">
        <v>294</v>
      </c>
      <c r="C599" s="161">
        <v>1</v>
      </c>
      <c r="D599" s="162">
        <v>1314</v>
      </c>
      <c r="E599" s="163">
        <v>1399</v>
      </c>
      <c r="F599" s="164">
        <v>2713</v>
      </c>
      <c r="G599" s="162"/>
      <c r="H599" s="163"/>
      <c r="I599" s="165">
        <f t="shared" si="244"/>
        <v>0</v>
      </c>
      <c r="J599" s="162">
        <v>17</v>
      </c>
      <c r="K599" s="163">
        <v>21</v>
      </c>
      <c r="L599" s="165">
        <f t="shared" si="245"/>
        <v>38</v>
      </c>
      <c r="M599" s="162"/>
      <c r="N599" s="163"/>
      <c r="O599" s="165">
        <f t="shared" si="246"/>
        <v>0</v>
      </c>
      <c r="P599" s="162">
        <v>9</v>
      </c>
      <c r="Q599" s="163">
        <v>18</v>
      </c>
      <c r="R599" s="165">
        <f t="shared" si="247"/>
        <v>27</v>
      </c>
      <c r="S599" s="162"/>
      <c r="T599" s="163"/>
      <c r="U599" s="165">
        <f t="shared" si="248"/>
        <v>0</v>
      </c>
      <c r="V599" s="234"/>
      <c r="W599" s="235">
        <v>-2</v>
      </c>
      <c r="X599" s="165">
        <f t="shared" si="249"/>
        <v>-2</v>
      </c>
      <c r="Y599" s="162">
        <f t="shared" si="253"/>
        <v>1322</v>
      </c>
      <c r="Z599" s="163">
        <f t="shared" si="254"/>
        <v>1400</v>
      </c>
      <c r="AA599" s="164">
        <f t="shared" si="255"/>
        <v>2722</v>
      </c>
      <c r="AB599" s="276">
        <f>AA599-F599</f>
        <v>9</v>
      </c>
      <c r="AC599" s="404">
        <v>1322</v>
      </c>
      <c r="AD599" s="404">
        <v>1400</v>
      </c>
      <c r="AE599" s="405">
        <v>2722</v>
      </c>
      <c r="AF599" s="375">
        <f t="shared" si="250"/>
        <v>0</v>
      </c>
      <c r="AG599" s="376">
        <f t="shared" si="241"/>
        <v>0</v>
      </c>
      <c r="AH599" s="376">
        <f t="shared" si="242"/>
        <v>0</v>
      </c>
      <c r="AJ599" s="99"/>
      <c r="AK599" s="100"/>
      <c r="AL599" s="100"/>
      <c r="AM599" s="100"/>
      <c r="AN599" s="100"/>
      <c r="AO599" s="100"/>
      <c r="AP599" s="100"/>
      <c r="AQ599" s="243"/>
      <c r="BA599" s="101"/>
      <c r="BD599" s="423">
        <f t="shared" si="228"/>
        <v>8</v>
      </c>
      <c r="BE599" s="423">
        <f t="shared" si="229"/>
        <v>1</v>
      </c>
      <c r="BF599" s="423">
        <f t="shared" si="230"/>
        <v>9</v>
      </c>
    </row>
    <row r="600" spans="1:58" s="97" customFormat="1" ht="15" customHeight="1">
      <c r="A600" s="96"/>
      <c r="B600" s="1201"/>
      <c r="C600" s="128">
        <v>2</v>
      </c>
      <c r="D600" s="129">
        <v>2119</v>
      </c>
      <c r="E600" s="130">
        <v>1753</v>
      </c>
      <c r="F600" s="131">
        <v>3872</v>
      </c>
      <c r="G600" s="129"/>
      <c r="H600" s="130"/>
      <c r="I600" s="132">
        <f t="shared" si="244"/>
        <v>0</v>
      </c>
      <c r="J600" s="129">
        <v>161</v>
      </c>
      <c r="K600" s="130">
        <v>37</v>
      </c>
      <c r="L600" s="132">
        <f t="shared" si="245"/>
        <v>198</v>
      </c>
      <c r="M600" s="129"/>
      <c r="N600" s="130"/>
      <c r="O600" s="132">
        <f t="shared" si="246"/>
        <v>0</v>
      </c>
      <c r="P600" s="129">
        <v>80</v>
      </c>
      <c r="Q600" s="130">
        <v>30</v>
      </c>
      <c r="R600" s="132">
        <f t="shared" si="247"/>
        <v>110</v>
      </c>
      <c r="S600" s="129">
        <v>1</v>
      </c>
      <c r="T600" s="130"/>
      <c r="U600" s="132">
        <f t="shared" si="248"/>
        <v>1</v>
      </c>
      <c r="V600" s="74"/>
      <c r="W600" s="75">
        <v>2</v>
      </c>
      <c r="X600" s="132">
        <f t="shared" si="249"/>
        <v>2</v>
      </c>
      <c r="Y600" s="129">
        <f t="shared" si="253"/>
        <v>2201</v>
      </c>
      <c r="Z600" s="130">
        <f t="shared" si="254"/>
        <v>1762</v>
      </c>
      <c r="AA600" s="131">
        <f t="shared" si="255"/>
        <v>3963</v>
      </c>
      <c r="AB600" s="274">
        <f>AA600-F600</f>
        <v>91</v>
      </c>
      <c r="AC600" s="400">
        <v>2201</v>
      </c>
      <c r="AD600" s="400">
        <v>1762</v>
      </c>
      <c r="AE600" s="401">
        <v>3963</v>
      </c>
      <c r="AF600" s="371">
        <f t="shared" si="250"/>
        <v>0</v>
      </c>
      <c r="AG600" s="372">
        <f t="shared" si="241"/>
        <v>0</v>
      </c>
      <c r="AH600" s="372">
        <f t="shared" si="242"/>
        <v>0</v>
      </c>
      <c r="AJ600" s="99"/>
      <c r="AK600" s="100"/>
      <c r="AL600" s="100"/>
      <c r="AM600" s="100"/>
      <c r="AN600" s="100"/>
      <c r="AO600" s="100"/>
      <c r="AP600" s="100"/>
      <c r="AQ600" s="243"/>
      <c r="BA600" s="101"/>
      <c r="BD600" s="423">
        <f t="shared" si="228"/>
        <v>82</v>
      </c>
      <c r="BE600" s="423">
        <f t="shared" si="229"/>
        <v>9</v>
      </c>
      <c r="BF600" s="423">
        <f t="shared" si="230"/>
        <v>91</v>
      </c>
    </row>
    <row r="601" spans="1:58" s="97" customFormat="1" ht="15" customHeight="1">
      <c r="A601" s="96"/>
      <c r="B601" s="1202"/>
      <c r="C601" s="198" t="s">
        <v>244</v>
      </c>
      <c r="D601" s="199">
        <v>3433</v>
      </c>
      <c r="E601" s="200">
        <v>3152</v>
      </c>
      <c r="F601" s="201">
        <v>6585</v>
      </c>
      <c r="G601" s="199">
        <f aca="true" t="shared" si="257" ref="G601:W601">SUM(G599:G600)</f>
        <v>0</v>
      </c>
      <c r="H601" s="200">
        <f t="shared" si="257"/>
        <v>0</v>
      </c>
      <c r="I601" s="201">
        <f t="shared" si="244"/>
        <v>0</v>
      </c>
      <c r="J601" s="199">
        <f t="shared" si="257"/>
        <v>178</v>
      </c>
      <c r="K601" s="200">
        <f t="shared" si="257"/>
        <v>58</v>
      </c>
      <c r="L601" s="201">
        <f t="shared" si="245"/>
        <v>236</v>
      </c>
      <c r="M601" s="199">
        <f>SUM(M599:M600)</f>
        <v>0</v>
      </c>
      <c r="N601" s="200">
        <f>SUM(N599:N600)</f>
        <v>0</v>
      </c>
      <c r="O601" s="201">
        <f t="shared" si="246"/>
        <v>0</v>
      </c>
      <c r="P601" s="199">
        <f t="shared" si="257"/>
        <v>89</v>
      </c>
      <c r="Q601" s="200">
        <f t="shared" si="257"/>
        <v>48</v>
      </c>
      <c r="R601" s="201">
        <f t="shared" si="247"/>
        <v>137</v>
      </c>
      <c r="S601" s="199">
        <f t="shared" si="257"/>
        <v>1</v>
      </c>
      <c r="T601" s="200">
        <f t="shared" si="257"/>
        <v>0</v>
      </c>
      <c r="U601" s="201">
        <f t="shared" si="248"/>
        <v>1</v>
      </c>
      <c r="V601" s="64">
        <f t="shared" si="257"/>
        <v>0</v>
      </c>
      <c r="W601" s="65">
        <f t="shared" si="257"/>
        <v>0</v>
      </c>
      <c r="X601" s="201">
        <f t="shared" si="249"/>
        <v>0</v>
      </c>
      <c r="Y601" s="199">
        <f t="shared" si="253"/>
        <v>3523</v>
      </c>
      <c r="Z601" s="200">
        <f t="shared" si="254"/>
        <v>3162</v>
      </c>
      <c r="AA601" s="201">
        <f t="shared" si="255"/>
        <v>6685</v>
      </c>
      <c r="AB601" s="279">
        <f>SUM(AB599:AB600)</f>
        <v>100</v>
      </c>
      <c r="AC601" s="419">
        <v>3523</v>
      </c>
      <c r="AD601" s="419">
        <v>3162</v>
      </c>
      <c r="AE601" s="419">
        <v>6685</v>
      </c>
      <c r="AF601" s="381">
        <f t="shared" si="250"/>
        <v>0</v>
      </c>
      <c r="AG601" s="382">
        <f t="shared" si="241"/>
        <v>0</v>
      </c>
      <c r="AH601" s="382">
        <f t="shared" si="242"/>
        <v>0</v>
      </c>
      <c r="AJ601" s="99"/>
      <c r="AK601" s="100"/>
      <c r="AL601" s="100"/>
      <c r="AM601" s="100"/>
      <c r="AN601" s="100"/>
      <c r="AO601" s="100"/>
      <c r="AP601" s="100"/>
      <c r="AQ601" s="243"/>
      <c r="BA601" s="101"/>
      <c r="BD601" s="423">
        <f t="shared" si="228"/>
        <v>90</v>
      </c>
      <c r="BE601" s="423">
        <f t="shared" si="229"/>
        <v>10</v>
      </c>
      <c r="BF601" s="423">
        <f t="shared" si="230"/>
        <v>100</v>
      </c>
    </row>
    <row r="602" spans="1:58" s="97" customFormat="1" ht="15" customHeight="1">
      <c r="A602" s="96"/>
      <c r="B602" s="1200" t="s">
        <v>295</v>
      </c>
      <c r="C602" s="161">
        <v>1</v>
      </c>
      <c r="D602" s="162">
        <v>579</v>
      </c>
      <c r="E602" s="163">
        <v>552</v>
      </c>
      <c r="F602" s="164">
        <v>1131</v>
      </c>
      <c r="G602" s="162"/>
      <c r="H602" s="163"/>
      <c r="I602" s="165">
        <f t="shared" si="244"/>
        <v>0</v>
      </c>
      <c r="J602" s="162">
        <v>11</v>
      </c>
      <c r="K602" s="163">
        <v>10</v>
      </c>
      <c r="L602" s="165">
        <f t="shared" si="245"/>
        <v>21</v>
      </c>
      <c r="M602" s="162"/>
      <c r="N602" s="163"/>
      <c r="O602" s="165">
        <f t="shared" si="246"/>
        <v>0</v>
      </c>
      <c r="P602" s="162">
        <v>19</v>
      </c>
      <c r="Q602" s="163">
        <v>8</v>
      </c>
      <c r="R602" s="165">
        <f t="shared" si="247"/>
        <v>27</v>
      </c>
      <c r="S602" s="162"/>
      <c r="T602" s="163"/>
      <c r="U602" s="165">
        <f t="shared" si="248"/>
        <v>0</v>
      </c>
      <c r="V602" s="234">
        <v>1</v>
      </c>
      <c r="W602" s="235">
        <v>0</v>
      </c>
      <c r="X602" s="165">
        <f t="shared" si="249"/>
        <v>1</v>
      </c>
      <c r="Y602" s="162">
        <f t="shared" si="253"/>
        <v>572</v>
      </c>
      <c r="Z602" s="163">
        <f t="shared" si="254"/>
        <v>554</v>
      </c>
      <c r="AA602" s="164">
        <f t="shared" si="255"/>
        <v>1126</v>
      </c>
      <c r="AB602" s="276">
        <f>AA602-F602</f>
        <v>-5</v>
      </c>
      <c r="AC602" s="404">
        <v>572</v>
      </c>
      <c r="AD602" s="404">
        <v>554</v>
      </c>
      <c r="AE602" s="405">
        <v>1126</v>
      </c>
      <c r="AF602" s="375">
        <f t="shared" si="250"/>
        <v>0</v>
      </c>
      <c r="AG602" s="376">
        <f t="shared" si="241"/>
        <v>0</v>
      </c>
      <c r="AH602" s="376">
        <f t="shared" si="242"/>
        <v>0</v>
      </c>
      <c r="AJ602" s="99"/>
      <c r="AK602" s="100"/>
      <c r="AL602" s="100"/>
      <c r="AM602" s="100"/>
      <c r="AN602" s="100"/>
      <c r="AO602" s="100"/>
      <c r="AP602" s="100"/>
      <c r="AQ602" s="243"/>
      <c r="BA602" s="101"/>
      <c r="BD602" s="423">
        <f t="shared" si="228"/>
        <v>-7</v>
      </c>
      <c r="BE602" s="423">
        <f t="shared" si="229"/>
        <v>2</v>
      </c>
      <c r="BF602" s="423">
        <f t="shared" si="230"/>
        <v>-5</v>
      </c>
    </row>
    <row r="603" spans="1:58" s="97" customFormat="1" ht="15" customHeight="1">
      <c r="A603" s="96"/>
      <c r="B603" s="1201"/>
      <c r="C603" s="128">
        <v>2</v>
      </c>
      <c r="D603" s="129">
        <v>176</v>
      </c>
      <c r="E603" s="130">
        <v>165</v>
      </c>
      <c r="F603" s="131">
        <v>341</v>
      </c>
      <c r="G603" s="129"/>
      <c r="H603" s="130"/>
      <c r="I603" s="132">
        <f t="shared" si="244"/>
        <v>0</v>
      </c>
      <c r="J603" s="129">
        <v>6</v>
      </c>
      <c r="K603" s="130">
        <v>9</v>
      </c>
      <c r="L603" s="132">
        <f t="shared" si="245"/>
        <v>15</v>
      </c>
      <c r="M603" s="129"/>
      <c r="N603" s="130"/>
      <c r="O603" s="132">
        <f t="shared" si="246"/>
        <v>0</v>
      </c>
      <c r="P603" s="129">
        <v>3</v>
      </c>
      <c r="Q603" s="130">
        <v>5</v>
      </c>
      <c r="R603" s="132">
        <f t="shared" si="247"/>
        <v>8</v>
      </c>
      <c r="S603" s="129"/>
      <c r="T603" s="130"/>
      <c r="U603" s="132">
        <f t="shared" si="248"/>
        <v>0</v>
      </c>
      <c r="V603" s="74">
        <v>0</v>
      </c>
      <c r="W603" s="75">
        <v>0</v>
      </c>
      <c r="X603" s="132">
        <f t="shared" si="249"/>
        <v>0</v>
      </c>
      <c r="Y603" s="129">
        <f t="shared" si="253"/>
        <v>179</v>
      </c>
      <c r="Z603" s="130">
        <f t="shared" si="254"/>
        <v>169</v>
      </c>
      <c r="AA603" s="131">
        <f t="shared" si="255"/>
        <v>348</v>
      </c>
      <c r="AB603" s="274">
        <f>AA603-F603</f>
        <v>7</v>
      </c>
      <c r="AC603" s="400">
        <v>179</v>
      </c>
      <c r="AD603" s="400">
        <v>169</v>
      </c>
      <c r="AE603" s="401">
        <v>348</v>
      </c>
      <c r="AF603" s="371">
        <f t="shared" si="250"/>
        <v>0</v>
      </c>
      <c r="AG603" s="372">
        <f t="shared" si="241"/>
        <v>0</v>
      </c>
      <c r="AH603" s="372">
        <f t="shared" si="242"/>
        <v>0</v>
      </c>
      <c r="AJ603" s="99"/>
      <c r="AK603" s="100"/>
      <c r="AL603" s="100"/>
      <c r="AM603" s="100"/>
      <c r="AN603" s="100"/>
      <c r="AO603" s="100"/>
      <c r="AP603" s="100"/>
      <c r="AQ603" s="243"/>
      <c r="BA603" s="101"/>
      <c r="BD603" s="423">
        <f aca="true" t="shared" si="258" ref="BD603:BD664">Y603-D603</f>
        <v>3</v>
      </c>
      <c r="BE603" s="423">
        <f aca="true" t="shared" si="259" ref="BE603:BE664">Z603-E603</f>
        <v>4</v>
      </c>
      <c r="BF603" s="423">
        <f aca="true" t="shared" si="260" ref="BF603:BF664">AA603-F603</f>
        <v>7</v>
      </c>
    </row>
    <row r="604" spans="1:58" s="97" customFormat="1" ht="15" customHeight="1">
      <c r="A604" s="96"/>
      <c r="B604" s="1201"/>
      <c r="C604" s="128">
        <v>3</v>
      </c>
      <c r="D604" s="129">
        <v>1325</v>
      </c>
      <c r="E604" s="130">
        <v>1426</v>
      </c>
      <c r="F604" s="131">
        <v>2751</v>
      </c>
      <c r="G604" s="129"/>
      <c r="H604" s="130"/>
      <c r="I604" s="132">
        <f t="shared" si="244"/>
        <v>0</v>
      </c>
      <c r="J604" s="129">
        <v>20</v>
      </c>
      <c r="K604" s="130">
        <v>24</v>
      </c>
      <c r="L604" s="132">
        <f t="shared" si="245"/>
        <v>44</v>
      </c>
      <c r="M604" s="129"/>
      <c r="N604" s="130"/>
      <c r="O604" s="132">
        <f t="shared" si="246"/>
        <v>0</v>
      </c>
      <c r="P604" s="129">
        <v>11</v>
      </c>
      <c r="Q604" s="130">
        <v>33</v>
      </c>
      <c r="R604" s="132">
        <f t="shared" si="247"/>
        <v>44</v>
      </c>
      <c r="S604" s="129"/>
      <c r="T604" s="130"/>
      <c r="U604" s="132">
        <f t="shared" si="248"/>
        <v>0</v>
      </c>
      <c r="V604" s="74">
        <v>-3</v>
      </c>
      <c r="W604" s="75">
        <v>-3</v>
      </c>
      <c r="X604" s="132">
        <f t="shared" si="249"/>
        <v>-6</v>
      </c>
      <c r="Y604" s="129">
        <f t="shared" si="253"/>
        <v>1331</v>
      </c>
      <c r="Z604" s="130">
        <f t="shared" si="254"/>
        <v>1414</v>
      </c>
      <c r="AA604" s="131">
        <f t="shared" si="255"/>
        <v>2745</v>
      </c>
      <c r="AB604" s="274">
        <f>AA604-F604</f>
        <v>-6</v>
      </c>
      <c r="AC604" s="400">
        <v>1331</v>
      </c>
      <c r="AD604" s="400">
        <v>1414</v>
      </c>
      <c r="AE604" s="401">
        <v>2745</v>
      </c>
      <c r="AF604" s="371">
        <f t="shared" si="250"/>
        <v>0</v>
      </c>
      <c r="AG604" s="372">
        <f t="shared" si="241"/>
        <v>0</v>
      </c>
      <c r="AH604" s="372">
        <f t="shared" si="242"/>
        <v>0</v>
      </c>
      <c r="AJ604" s="99"/>
      <c r="AK604" s="100"/>
      <c r="AL604" s="100"/>
      <c r="AM604" s="100"/>
      <c r="AN604" s="100"/>
      <c r="AO604" s="100"/>
      <c r="AP604" s="100"/>
      <c r="AQ604" s="243"/>
      <c r="BA604" s="101"/>
      <c r="BD604" s="423">
        <f t="shared" si="258"/>
        <v>6</v>
      </c>
      <c r="BE604" s="423">
        <f t="shared" si="259"/>
        <v>-12</v>
      </c>
      <c r="BF604" s="423">
        <f t="shared" si="260"/>
        <v>-6</v>
      </c>
    </row>
    <row r="605" spans="1:58" s="97" customFormat="1" ht="15" customHeight="1">
      <c r="A605" s="96"/>
      <c r="B605" s="1201"/>
      <c r="C605" s="128">
        <v>4</v>
      </c>
      <c r="D605" s="129">
        <v>260</v>
      </c>
      <c r="E605" s="130">
        <v>270</v>
      </c>
      <c r="F605" s="131">
        <v>530</v>
      </c>
      <c r="G605" s="129"/>
      <c r="H605" s="130"/>
      <c r="I605" s="132">
        <f t="shared" si="244"/>
        <v>0</v>
      </c>
      <c r="J605" s="129">
        <v>11</v>
      </c>
      <c r="K605" s="130">
        <v>12</v>
      </c>
      <c r="L605" s="132">
        <f t="shared" si="245"/>
        <v>23</v>
      </c>
      <c r="M605" s="129"/>
      <c r="N605" s="130"/>
      <c r="O605" s="132">
        <f t="shared" si="246"/>
        <v>0</v>
      </c>
      <c r="P605" s="129">
        <v>8</v>
      </c>
      <c r="Q605" s="130">
        <v>9</v>
      </c>
      <c r="R605" s="132">
        <f t="shared" si="247"/>
        <v>17</v>
      </c>
      <c r="S605" s="129"/>
      <c r="T605" s="130"/>
      <c r="U605" s="132">
        <f t="shared" si="248"/>
        <v>0</v>
      </c>
      <c r="V605" s="74">
        <v>2</v>
      </c>
      <c r="W605" s="75">
        <v>3</v>
      </c>
      <c r="X605" s="132">
        <f t="shared" si="249"/>
        <v>5</v>
      </c>
      <c r="Y605" s="129">
        <f t="shared" si="253"/>
        <v>265</v>
      </c>
      <c r="Z605" s="130">
        <f t="shared" si="254"/>
        <v>276</v>
      </c>
      <c r="AA605" s="131">
        <f t="shared" si="255"/>
        <v>541</v>
      </c>
      <c r="AB605" s="274">
        <f>AA605-F605</f>
        <v>11</v>
      </c>
      <c r="AC605" s="400">
        <v>265</v>
      </c>
      <c r="AD605" s="400">
        <v>276</v>
      </c>
      <c r="AE605" s="401">
        <v>541</v>
      </c>
      <c r="AF605" s="371">
        <f t="shared" si="250"/>
        <v>0</v>
      </c>
      <c r="AG605" s="372">
        <f t="shared" si="241"/>
        <v>0</v>
      </c>
      <c r="AH605" s="372">
        <f t="shared" si="242"/>
        <v>0</v>
      </c>
      <c r="AJ605" s="99"/>
      <c r="AK605" s="100"/>
      <c r="AL605" s="100"/>
      <c r="AM605" s="100"/>
      <c r="AN605" s="100"/>
      <c r="AO605" s="100"/>
      <c r="AP605" s="100"/>
      <c r="AQ605" s="243"/>
      <c r="BA605" s="101"/>
      <c r="BD605" s="423">
        <f t="shared" si="258"/>
        <v>5</v>
      </c>
      <c r="BE605" s="423">
        <f t="shared" si="259"/>
        <v>6</v>
      </c>
      <c r="BF605" s="423">
        <f t="shared" si="260"/>
        <v>11</v>
      </c>
    </row>
    <row r="606" spans="1:58" s="97" customFormat="1" ht="15" customHeight="1">
      <c r="A606" s="96"/>
      <c r="B606" s="1202"/>
      <c r="C606" s="198" t="s">
        <v>244</v>
      </c>
      <c r="D606" s="199">
        <v>2340</v>
      </c>
      <c r="E606" s="200">
        <v>2413</v>
      </c>
      <c r="F606" s="201">
        <v>4753</v>
      </c>
      <c r="G606" s="199">
        <f aca="true" t="shared" si="261" ref="G606:W606">SUM(G602:G605)</f>
        <v>0</v>
      </c>
      <c r="H606" s="200">
        <f t="shared" si="261"/>
        <v>0</v>
      </c>
      <c r="I606" s="201">
        <f t="shared" si="244"/>
        <v>0</v>
      </c>
      <c r="J606" s="199">
        <f t="shared" si="261"/>
        <v>48</v>
      </c>
      <c r="K606" s="200">
        <f t="shared" si="261"/>
        <v>55</v>
      </c>
      <c r="L606" s="201">
        <f t="shared" si="245"/>
        <v>103</v>
      </c>
      <c r="M606" s="199">
        <f>SUM(M602:M605)</f>
        <v>0</v>
      </c>
      <c r="N606" s="200">
        <f>SUM(N602:N605)</f>
        <v>0</v>
      </c>
      <c r="O606" s="201">
        <f t="shared" si="246"/>
        <v>0</v>
      </c>
      <c r="P606" s="199">
        <f t="shared" si="261"/>
        <v>41</v>
      </c>
      <c r="Q606" s="200">
        <f t="shared" si="261"/>
        <v>55</v>
      </c>
      <c r="R606" s="201">
        <f t="shared" si="247"/>
        <v>96</v>
      </c>
      <c r="S606" s="199">
        <f t="shared" si="261"/>
        <v>0</v>
      </c>
      <c r="T606" s="200">
        <f t="shared" si="261"/>
        <v>0</v>
      </c>
      <c r="U606" s="201">
        <f t="shared" si="248"/>
        <v>0</v>
      </c>
      <c r="V606" s="64">
        <f t="shared" si="261"/>
        <v>0</v>
      </c>
      <c r="W606" s="65">
        <f t="shared" si="261"/>
        <v>0</v>
      </c>
      <c r="X606" s="201">
        <f t="shared" si="249"/>
        <v>0</v>
      </c>
      <c r="Y606" s="199">
        <f t="shared" si="253"/>
        <v>2347</v>
      </c>
      <c r="Z606" s="200">
        <f t="shared" si="254"/>
        <v>2413</v>
      </c>
      <c r="AA606" s="201">
        <f t="shared" si="255"/>
        <v>4760</v>
      </c>
      <c r="AB606" s="279">
        <f>SUM(AB602:AB605)</f>
        <v>7</v>
      </c>
      <c r="AC606" s="419">
        <v>2347</v>
      </c>
      <c r="AD606" s="419">
        <v>2413</v>
      </c>
      <c r="AE606" s="419">
        <v>4760</v>
      </c>
      <c r="AF606" s="381">
        <f t="shared" si="250"/>
        <v>0</v>
      </c>
      <c r="AG606" s="382">
        <f t="shared" si="241"/>
        <v>0</v>
      </c>
      <c r="AH606" s="382">
        <f t="shared" si="242"/>
        <v>0</v>
      </c>
      <c r="AJ606" s="99"/>
      <c r="AK606" s="100"/>
      <c r="AL606" s="100"/>
      <c r="AM606" s="100"/>
      <c r="AN606" s="100"/>
      <c r="AO606" s="100"/>
      <c r="AP606" s="100"/>
      <c r="AQ606" s="243"/>
      <c r="BA606" s="101"/>
      <c r="BD606" s="423">
        <f t="shared" si="258"/>
        <v>7</v>
      </c>
      <c r="BE606" s="423">
        <f t="shared" si="259"/>
        <v>0</v>
      </c>
      <c r="BF606" s="423">
        <f t="shared" si="260"/>
        <v>7</v>
      </c>
    </row>
    <row r="607" spans="1:58" s="97" customFormat="1" ht="15" customHeight="1">
      <c r="A607" s="96"/>
      <c r="B607" s="1200" t="s">
        <v>448</v>
      </c>
      <c r="C607" s="117">
        <v>1</v>
      </c>
      <c r="D607" s="118">
        <v>1603</v>
      </c>
      <c r="E607" s="119">
        <v>1713</v>
      </c>
      <c r="F607" s="120">
        <v>3316</v>
      </c>
      <c r="G607" s="118"/>
      <c r="H607" s="119"/>
      <c r="I607" s="121">
        <f t="shared" si="244"/>
        <v>0</v>
      </c>
      <c r="J607" s="118">
        <v>31</v>
      </c>
      <c r="K607" s="119">
        <v>31</v>
      </c>
      <c r="L607" s="121">
        <f t="shared" si="245"/>
        <v>62</v>
      </c>
      <c r="M607" s="118"/>
      <c r="N607" s="119"/>
      <c r="O607" s="121">
        <f t="shared" si="246"/>
        <v>0</v>
      </c>
      <c r="P607" s="118">
        <v>26</v>
      </c>
      <c r="Q607" s="119">
        <v>31</v>
      </c>
      <c r="R607" s="121">
        <f t="shared" si="247"/>
        <v>57</v>
      </c>
      <c r="S607" s="118">
        <v>3</v>
      </c>
      <c r="T607" s="119">
        <v>2</v>
      </c>
      <c r="U607" s="121">
        <f t="shared" si="248"/>
        <v>5</v>
      </c>
      <c r="V607" s="72">
        <v>-3</v>
      </c>
      <c r="W607" s="73">
        <v>-4</v>
      </c>
      <c r="X607" s="121">
        <f t="shared" si="249"/>
        <v>-7</v>
      </c>
      <c r="Y607" s="118">
        <f t="shared" si="253"/>
        <v>1608</v>
      </c>
      <c r="Z607" s="119">
        <f t="shared" si="254"/>
        <v>1711</v>
      </c>
      <c r="AA607" s="120">
        <f t="shared" si="255"/>
        <v>3319</v>
      </c>
      <c r="AB607" s="273">
        <f aca="true" t="shared" si="262" ref="AB607:AB616">AA607-F607</f>
        <v>3</v>
      </c>
      <c r="AC607" s="398">
        <v>1608</v>
      </c>
      <c r="AD607" s="398">
        <v>1711</v>
      </c>
      <c r="AE607" s="399">
        <v>3319</v>
      </c>
      <c r="AF607" s="369">
        <f t="shared" si="250"/>
        <v>0</v>
      </c>
      <c r="AG607" s="370">
        <f t="shared" si="241"/>
        <v>0</v>
      </c>
      <c r="AH607" s="370">
        <f t="shared" si="242"/>
        <v>0</v>
      </c>
      <c r="AJ607" s="99"/>
      <c r="AK607" s="100"/>
      <c r="AL607" s="100"/>
      <c r="AM607" s="100"/>
      <c r="AN607" s="100"/>
      <c r="AO607" s="100"/>
      <c r="AP607" s="100"/>
      <c r="AQ607" s="243"/>
      <c r="BA607" s="101"/>
      <c r="BD607" s="423">
        <f t="shared" si="258"/>
        <v>5</v>
      </c>
      <c r="BE607" s="423">
        <f t="shared" si="259"/>
        <v>-2</v>
      </c>
      <c r="BF607" s="423">
        <f t="shared" si="260"/>
        <v>3</v>
      </c>
    </row>
    <row r="608" spans="1:58" s="97" customFormat="1" ht="15" customHeight="1">
      <c r="A608" s="96"/>
      <c r="B608" s="1201"/>
      <c r="C608" s="128">
        <v>2</v>
      </c>
      <c r="D608" s="129">
        <v>174</v>
      </c>
      <c r="E608" s="130">
        <v>187</v>
      </c>
      <c r="F608" s="131">
        <v>361</v>
      </c>
      <c r="G608" s="129"/>
      <c r="H608" s="130"/>
      <c r="I608" s="132">
        <f t="shared" si="244"/>
        <v>0</v>
      </c>
      <c r="J608" s="129">
        <v>2</v>
      </c>
      <c r="K608" s="130">
        <v>1</v>
      </c>
      <c r="L608" s="132">
        <f t="shared" si="245"/>
        <v>3</v>
      </c>
      <c r="M608" s="129"/>
      <c r="N608" s="130"/>
      <c r="O608" s="132">
        <f t="shared" si="246"/>
        <v>0</v>
      </c>
      <c r="P608" s="129">
        <v>3</v>
      </c>
      <c r="Q608" s="130">
        <v>4</v>
      </c>
      <c r="R608" s="132">
        <f t="shared" si="247"/>
        <v>7</v>
      </c>
      <c r="S608" s="129"/>
      <c r="T608" s="130">
        <v>1</v>
      </c>
      <c r="U608" s="132">
        <f t="shared" si="248"/>
        <v>1</v>
      </c>
      <c r="V608" s="74">
        <v>-1</v>
      </c>
      <c r="W608" s="75">
        <v>1</v>
      </c>
      <c r="X608" s="132">
        <f t="shared" si="249"/>
        <v>0</v>
      </c>
      <c r="Y608" s="129">
        <f t="shared" si="253"/>
        <v>172</v>
      </c>
      <c r="Z608" s="130">
        <f t="shared" si="254"/>
        <v>186</v>
      </c>
      <c r="AA608" s="131">
        <f t="shared" si="255"/>
        <v>358</v>
      </c>
      <c r="AB608" s="274">
        <f t="shared" si="262"/>
        <v>-3</v>
      </c>
      <c r="AC608" s="400">
        <v>172</v>
      </c>
      <c r="AD608" s="400">
        <v>186</v>
      </c>
      <c r="AE608" s="401">
        <v>358</v>
      </c>
      <c r="AF608" s="371">
        <f t="shared" si="250"/>
        <v>0</v>
      </c>
      <c r="AG608" s="372">
        <f t="shared" si="241"/>
        <v>0</v>
      </c>
      <c r="AH608" s="372">
        <f t="shared" si="242"/>
        <v>0</v>
      </c>
      <c r="AJ608" s="99"/>
      <c r="AK608" s="100"/>
      <c r="AL608" s="100"/>
      <c r="AM608" s="100"/>
      <c r="AN608" s="100"/>
      <c r="AO608" s="100"/>
      <c r="AP608" s="100"/>
      <c r="AQ608" s="243"/>
      <c r="BA608" s="101"/>
      <c r="BD608" s="423">
        <f t="shared" si="258"/>
        <v>-2</v>
      </c>
      <c r="BE608" s="423">
        <f t="shared" si="259"/>
        <v>-1</v>
      </c>
      <c r="BF608" s="423">
        <f t="shared" si="260"/>
        <v>-3</v>
      </c>
    </row>
    <row r="609" spans="1:58" s="97" customFormat="1" ht="15" customHeight="1">
      <c r="A609" s="96"/>
      <c r="B609" s="1201"/>
      <c r="C609" s="128">
        <v>3</v>
      </c>
      <c r="D609" s="129">
        <v>2199</v>
      </c>
      <c r="E609" s="130">
        <v>2330</v>
      </c>
      <c r="F609" s="131">
        <v>4529</v>
      </c>
      <c r="G609" s="129"/>
      <c r="H609" s="130"/>
      <c r="I609" s="132">
        <f t="shared" si="244"/>
        <v>0</v>
      </c>
      <c r="J609" s="129">
        <v>54</v>
      </c>
      <c r="K609" s="130">
        <v>41</v>
      </c>
      <c r="L609" s="132">
        <f t="shared" si="245"/>
        <v>95</v>
      </c>
      <c r="M609" s="129"/>
      <c r="N609" s="130"/>
      <c r="O609" s="132">
        <f t="shared" si="246"/>
        <v>0</v>
      </c>
      <c r="P609" s="129">
        <v>46</v>
      </c>
      <c r="Q609" s="130">
        <v>26</v>
      </c>
      <c r="R609" s="132">
        <f t="shared" si="247"/>
        <v>72</v>
      </c>
      <c r="S609" s="129">
        <v>4</v>
      </c>
      <c r="T609" s="130">
        <v>1</v>
      </c>
      <c r="U609" s="132">
        <f t="shared" si="248"/>
        <v>5</v>
      </c>
      <c r="V609" s="74"/>
      <c r="W609" s="75">
        <v>-2</v>
      </c>
      <c r="X609" s="132">
        <f t="shared" si="249"/>
        <v>-2</v>
      </c>
      <c r="Y609" s="129">
        <f t="shared" si="253"/>
        <v>2211</v>
      </c>
      <c r="Z609" s="130">
        <f t="shared" si="254"/>
        <v>2344</v>
      </c>
      <c r="AA609" s="131">
        <f t="shared" si="255"/>
        <v>4555</v>
      </c>
      <c r="AB609" s="274">
        <f t="shared" si="262"/>
        <v>26</v>
      </c>
      <c r="AC609" s="400">
        <v>2211</v>
      </c>
      <c r="AD609" s="400">
        <v>2344</v>
      </c>
      <c r="AE609" s="401">
        <v>4555</v>
      </c>
      <c r="AF609" s="371">
        <f t="shared" si="250"/>
        <v>0</v>
      </c>
      <c r="AG609" s="372">
        <f t="shared" si="241"/>
        <v>0</v>
      </c>
      <c r="AH609" s="372">
        <f t="shared" si="242"/>
        <v>0</v>
      </c>
      <c r="AJ609" s="99"/>
      <c r="AK609" s="100"/>
      <c r="AL609" s="100"/>
      <c r="AM609" s="100"/>
      <c r="AN609" s="100"/>
      <c r="AO609" s="100"/>
      <c r="AP609" s="100"/>
      <c r="AQ609" s="243"/>
      <c r="BA609" s="101"/>
      <c r="BD609" s="423">
        <f t="shared" si="258"/>
        <v>12</v>
      </c>
      <c r="BE609" s="423">
        <f t="shared" si="259"/>
        <v>14</v>
      </c>
      <c r="BF609" s="423">
        <f t="shared" si="260"/>
        <v>26</v>
      </c>
    </row>
    <row r="610" spans="1:58" s="97" customFormat="1" ht="15" customHeight="1">
      <c r="A610" s="96"/>
      <c r="B610" s="1201"/>
      <c r="C610" s="128">
        <v>4</v>
      </c>
      <c r="D610" s="129">
        <v>590</v>
      </c>
      <c r="E610" s="130">
        <v>644</v>
      </c>
      <c r="F610" s="131">
        <v>1234</v>
      </c>
      <c r="G610" s="129"/>
      <c r="H610" s="130"/>
      <c r="I610" s="132">
        <f t="shared" si="244"/>
        <v>0</v>
      </c>
      <c r="J610" s="129">
        <v>10</v>
      </c>
      <c r="K610" s="130">
        <v>7</v>
      </c>
      <c r="L610" s="132">
        <f t="shared" si="245"/>
        <v>17</v>
      </c>
      <c r="M610" s="129"/>
      <c r="N610" s="130"/>
      <c r="O610" s="132">
        <f t="shared" si="246"/>
        <v>0</v>
      </c>
      <c r="P610" s="129">
        <v>5</v>
      </c>
      <c r="Q610" s="130">
        <v>13</v>
      </c>
      <c r="R610" s="132">
        <f t="shared" si="247"/>
        <v>18</v>
      </c>
      <c r="S610" s="129"/>
      <c r="T610" s="130"/>
      <c r="U610" s="132">
        <f t="shared" si="248"/>
        <v>0</v>
      </c>
      <c r="V610" s="74"/>
      <c r="W610" s="75">
        <v>-1</v>
      </c>
      <c r="X610" s="132">
        <f t="shared" si="249"/>
        <v>-1</v>
      </c>
      <c r="Y610" s="129">
        <f t="shared" si="253"/>
        <v>595</v>
      </c>
      <c r="Z610" s="130">
        <f t="shared" si="254"/>
        <v>637</v>
      </c>
      <c r="AA610" s="131">
        <f t="shared" si="255"/>
        <v>1232</v>
      </c>
      <c r="AB610" s="274">
        <f t="shared" si="262"/>
        <v>-2</v>
      </c>
      <c r="AC610" s="400">
        <v>595</v>
      </c>
      <c r="AD610" s="400">
        <v>637</v>
      </c>
      <c r="AE610" s="401">
        <v>1232</v>
      </c>
      <c r="AF610" s="371">
        <f t="shared" si="250"/>
        <v>0</v>
      </c>
      <c r="AG610" s="372">
        <f t="shared" si="241"/>
        <v>0</v>
      </c>
      <c r="AH610" s="372">
        <f t="shared" si="242"/>
        <v>0</v>
      </c>
      <c r="AJ610" s="99"/>
      <c r="AK610" s="100"/>
      <c r="AL610" s="100"/>
      <c r="AM610" s="100"/>
      <c r="AN610" s="100"/>
      <c r="AO610" s="100"/>
      <c r="AP610" s="100"/>
      <c r="AQ610" s="243"/>
      <c r="BA610" s="101"/>
      <c r="BD610" s="423">
        <f t="shared" si="258"/>
        <v>5</v>
      </c>
      <c r="BE610" s="423">
        <f t="shared" si="259"/>
        <v>-7</v>
      </c>
      <c r="BF610" s="423">
        <f t="shared" si="260"/>
        <v>-2</v>
      </c>
    </row>
    <row r="611" spans="1:58" s="97" customFormat="1" ht="15" customHeight="1">
      <c r="A611" s="96"/>
      <c r="B611" s="1201"/>
      <c r="C611" s="128">
        <v>5</v>
      </c>
      <c r="D611" s="129">
        <v>889</v>
      </c>
      <c r="E611" s="130">
        <v>911</v>
      </c>
      <c r="F611" s="131">
        <v>1800</v>
      </c>
      <c r="G611" s="129"/>
      <c r="H611" s="130"/>
      <c r="I611" s="132">
        <f t="shared" si="244"/>
        <v>0</v>
      </c>
      <c r="J611" s="129">
        <v>13</v>
      </c>
      <c r="K611" s="130">
        <v>16</v>
      </c>
      <c r="L611" s="132">
        <f t="shared" si="245"/>
        <v>29</v>
      </c>
      <c r="M611" s="129"/>
      <c r="N611" s="130"/>
      <c r="O611" s="132">
        <f t="shared" si="246"/>
        <v>0</v>
      </c>
      <c r="P611" s="129">
        <v>9</v>
      </c>
      <c r="Q611" s="130">
        <v>9</v>
      </c>
      <c r="R611" s="132">
        <f t="shared" si="247"/>
        <v>18</v>
      </c>
      <c r="S611" s="129">
        <v>1</v>
      </c>
      <c r="T611" s="130">
        <v>1</v>
      </c>
      <c r="U611" s="132">
        <f t="shared" si="248"/>
        <v>2</v>
      </c>
      <c r="V611" s="74">
        <v>5</v>
      </c>
      <c r="W611" s="75">
        <v>3</v>
      </c>
      <c r="X611" s="132">
        <f t="shared" si="249"/>
        <v>8</v>
      </c>
      <c r="Y611" s="129">
        <f t="shared" si="253"/>
        <v>899</v>
      </c>
      <c r="Z611" s="130">
        <f t="shared" si="254"/>
        <v>922</v>
      </c>
      <c r="AA611" s="131">
        <f t="shared" si="255"/>
        <v>1821</v>
      </c>
      <c r="AB611" s="274">
        <f t="shared" si="262"/>
        <v>21</v>
      </c>
      <c r="AC611" s="400">
        <v>899</v>
      </c>
      <c r="AD611" s="400">
        <v>922</v>
      </c>
      <c r="AE611" s="401">
        <v>1821</v>
      </c>
      <c r="AF611" s="371">
        <f t="shared" si="250"/>
        <v>0</v>
      </c>
      <c r="AG611" s="372">
        <f t="shared" si="241"/>
        <v>0</v>
      </c>
      <c r="AH611" s="372">
        <f t="shared" si="242"/>
        <v>0</v>
      </c>
      <c r="AJ611" s="99"/>
      <c r="AK611" s="100"/>
      <c r="AL611" s="100"/>
      <c r="AM611" s="100"/>
      <c r="AN611" s="100"/>
      <c r="AO611" s="100"/>
      <c r="AP611" s="100"/>
      <c r="AQ611" s="243"/>
      <c r="BA611" s="101"/>
      <c r="BD611" s="423">
        <f t="shared" si="258"/>
        <v>10</v>
      </c>
      <c r="BE611" s="423">
        <f t="shared" si="259"/>
        <v>11</v>
      </c>
      <c r="BF611" s="423">
        <f t="shared" si="260"/>
        <v>21</v>
      </c>
    </row>
    <row r="612" spans="1:58" s="97" customFormat="1" ht="15" customHeight="1">
      <c r="A612" s="96"/>
      <c r="B612" s="1201"/>
      <c r="C612" s="128">
        <v>6</v>
      </c>
      <c r="D612" s="129">
        <v>2049</v>
      </c>
      <c r="E612" s="130">
        <v>2152</v>
      </c>
      <c r="F612" s="131">
        <v>4201</v>
      </c>
      <c r="G612" s="129"/>
      <c r="H612" s="130"/>
      <c r="I612" s="132">
        <f t="shared" si="244"/>
        <v>0</v>
      </c>
      <c r="J612" s="129">
        <v>88</v>
      </c>
      <c r="K612" s="130">
        <v>76</v>
      </c>
      <c r="L612" s="132">
        <f t="shared" si="245"/>
        <v>164</v>
      </c>
      <c r="M612" s="129"/>
      <c r="N612" s="130"/>
      <c r="O612" s="132">
        <f t="shared" si="246"/>
        <v>0</v>
      </c>
      <c r="P612" s="129">
        <v>53</v>
      </c>
      <c r="Q612" s="130">
        <v>29</v>
      </c>
      <c r="R612" s="132">
        <f t="shared" si="247"/>
        <v>82</v>
      </c>
      <c r="S612" s="129">
        <v>1</v>
      </c>
      <c r="T612" s="130"/>
      <c r="U612" s="132">
        <f t="shared" si="248"/>
        <v>1</v>
      </c>
      <c r="V612" s="74">
        <v>1</v>
      </c>
      <c r="W612" s="75">
        <v>3</v>
      </c>
      <c r="X612" s="132">
        <f t="shared" si="249"/>
        <v>4</v>
      </c>
      <c r="Y612" s="129">
        <f t="shared" si="253"/>
        <v>2086</v>
      </c>
      <c r="Z612" s="130">
        <f t="shared" si="254"/>
        <v>2202</v>
      </c>
      <c r="AA612" s="131">
        <f t="shared" si="255"/>
        <v>4288</v>
      </c>
      <c r="AB612" s="274">
        <f t="shared" si="262"/>
        <v>87</v>
      </c>
      <c r="AC612" s="400">
        <v>2086</v>
      </c>
      <c r="AD612" s="400">
        <v>2202</v>
      </c>
      <c r="AE612" s="401">
        <v>4288</v>
      </c>
      <c r="AF612" s="371">
        <f t="shared" si="250"/>
        <v>0</v>
      </c>
      <c r="AG612" s="372">
        <f t="shared" si="241"/>
        <v>0</v>
      </c>
      <c r="AH612" s="372">
        <f t="shared" si="242"/>
        <v>0</v>
      </c>
      <c r="AJ612" s="99"/>
      <c r="AK612" s="100"/>
      <c r="AL612" s="100"/>
      <c r="AM612" s="100"/>
      <c r="AN612" s="100"/>
      <c r="AO612" s="100"/>
      <c r="AP612" s="100"/>
      <c r="AQ612" s="243"/>
      <c r="BA612" s="101"/>
      <c r="BD612" s="423">
        <f t="shared" si="258"/>
        <v>37</v>
      </c>
      <c r="BE612" s="423">
        <f t="shared" si="259"/>
        <v>50</v>
      </c>
      <c r="BF612" s="423">
        <f t="shared" si="260"/>
        <v>87</v>
      </c>
    </row>
    <row r="613" spans="1:64" s="97" customFormat="1" ht="15" customHeight="1">
      <c r="A613" s="96"/>
      <c r="B613" s="1201"/>
      <c r="C613" s="117">
        <v>7</v>
      </c>
      <c r="D613" s="129">
        <v>977</v>
      </c>
      <c r="E613" s="130">
        <v>992</v>
      </c>
      <c r="F613" s="131">
        <v>1969</v>
      </c>
      <c r="G613" s="129"/>
      <c r="H613" s="130"/>
      <c r="I613" s="132">
        <f t="shared" si="244"/>
        <v>0</v>
      </c>
      <c r="J613" s="129">
        <v>20</v>
      </c>
      <c r="K613" s="130">
        <v>18</v>
      </c>
      <c r="L613" s="132">
        <f t="shared" si="245"/>
        <v>38</v>
      </c>
      <c r="M613" s="129"/>
      <c r="N613" s="130"/>
      <c r="O613" s="132">
        <f t="shared" si="246"/>
        <v>0</v>
      </c>
      <c r="P613" s="129">
        <v>15</v>
      </c>
      <c r="Q613" s="130">
        <v>15</v>
      </c>
      <c r="R613" s="132">
        <f t="shared" si="247"/>
        <v>30</v>
      </c>
      <c r="S613" s="129"/>
      <c r="T613" s="130">
        <v>1</v>
      </c>
      <c r="U613" s="132">
        <f t="shared" si="248"/>
        <v>1</v>
      </c>
      <c r="V613" s="74">
        <v>-2</v>
      </c>
      <c r="W613" s="75"/>
      <c r="X613" s="132">
        <f t="shared" si="249"/>
        <v>-2</v>
      </c>
      <c r="Y613" s="129">
        <f t="shared" si="253"/>
        <v>980</v>
      </c>
      <c r="Z613" s="130">
        <f t="shared" si="254"/>
        <v>996</v>
      </c>
      <c r="AA613" s="131">
        <f t="shared" si="255"/>
        <v>1976</v>
      </c>
      <c r="AB613" s="274">
        <f t="shared" si="262"/>
        <v>7</v>
      </c>
      <c r="AC613" s="400">
        <v>980</v>
      </c>
      <c r="AD613" s="400">
        <v>996</v>
      </c>
      <c r="AE613" s="401">
        <v>1976</v>
      </c>
      <c r="AF613" s="371">
        <f t="shared" si="250"/>
        <v>0</v>
      </c>
      <c r="AG613" s="372">
        <f t="shared" si="241"/>
        <v>0</v>
      </c>
      <c r="AH613" s="372">
        <f t="shared" si="242"/>
        <v>0</v>
      </c>
      <c r="AJ613" s="99"/>
      <c r="AK613" s="100"/>
      <c r="AL613" s="100"/>
      <c r="AM613" s="100"/>
      <c r="AN613" s="100"/>
      <c r="AO613" s="100"/>
      <c r="AP613" s="100"/>
      <c r="AQ613" s="243"/>
      <c r="BA613" s="101"/>
      <c r="BD613" s="423">
        <f t="shared" si="258"/>
        <v>3</v>
      </c>
      <c r="BE613" s="423">
        <f t="shared" si="259"/>
        <v>4</v>
      </c>
      <c r="BF613" s="423">
        <f t="shared" si="260"/>
        <v>7</v>
      </c>
      <c r="BJ613" s="98"/>
      <c r="BK613" s="98"/>
      <c r="BL613" s="98"/>
    </row>
    <row r="614" spans="1:64" s="97" customFormat="1" ht="15" customHeight="1">
      <c r="A614" s="96"/>
      <c r="B614" s="1201"/>
      <c r="C614" s="128">
        <v>8</v>
      </c>
      <c r="D614" s="129">
        <v>219</v>
      </c>
      <c r="E614" s="130">
        <v>221</v>
      </c>
      <c r="F614" s="131">
        <v>440</v>
      </c>
      <c r="G614" s="129"/>
      <c r="H614" s="130"/>
      <c r="I614" s="132">
        <f t="shared" si="244"/>
        <v>0</v>
      </c>
      <c r="J614" s="129">
        <v>3</v>
      </c>
      <c r="K614" s="130">
        <v>3</v>
      </c>
      <c r="L614" s="132">
        <f t="shared" si="245"/>
        <v>6</v>
      </c>
      <c r="M614" s="129"/>
      <c r="N614" s="130"/>
      <c r="O614" s="132">
        <f t="shared" si="246"/>
        <v>0</v>
      </c>
      <c r="P614" s="129">
        <v>4</v>
      </c>
      <c r="Q614" s="130">
        <v>3</v>
      </c>
      <c r="R614" s="132">
        <f t="shared" si="247"/>
        <v>7</v>
      </c>
      <c r="S614" s="129"/>
      <c r="T614" s="130"/>
      <c r="U614" s="132">
        <f t="shared" si="248"/>
        <v>0</v>
      </c>
      <c r="V614" s="74"/>
      <c r="W614" s="75">
        <v>2</v>
      </c>
      <c r="X614" s="132">
        <f t="shared" si="249"/>
        <v>2</v>
      </c>
      <c r="Y614" s="129">
        <f t="shared" si="253"/>
        <v>218</v>
      </c>
      <c r="Z614" s="130">
        <f t="shared" si="254"/>
        <v>223</v>
      </c>
      <c r="AA614" s="131">
        <f t="shared" si="255"/>
        <v>441</v>
      </c>
      <c r="AB614" s="274">
        <f t="shared" si="262"/>
        <v>1</v>
      </c>
      <c r="AC614" s="400">
        <v>218</v>
      </c>
      <c r="AD614" s="400">
        <v>223</v>
      </c>
      <c r="AE614" s="401">
        <v>441</v>
      </c>
      <c r="AF614" s="371">
        <f t="shared" si="250"/>
        <v>0</v>
      </c>
      <c r="AG614" s="372">
        <f t="shared" si="241"/>
        <v>0</v>
      </c>
      <c r="AH614" s="372">
        <f t="shared" si="242"/>
        <v>0</v>
      </c>
      <c r="AJ614" s="99"/>
      <c r="AK614" s="100"/>
      <c r="AL614" s="100"/>
      <c r="AM614" s="100"/>
      <c r="AN614" s="100"/>
      <c r="AO614" s="100"/>
      <c r="AP614" s="100"/>
      <c r="AQ614" s="243"/>
      <c r="BA614" s="101"/>
      <c r="BD614" s="423">
        <f t="shared" si="258"/>
        <v>-1</v>
      </c>
      <c r="BE614" s="423">
        <f t="shared" si="259"/>
        <v>2</v>
      </c>
      <c r="BF614" s="423">
        <f t="shared" si="260"/>
        <v>1</v>
      </c>
      <c r="BJ614" s="98"/>
      <c r="BK614" s="98"/>
      <c r="BL614" s="98"/>
    </row>
    <row r="615" spans="1:58" s="97" customFormat="1" ht="15" customHeight="1">
      <c r="A615" s="96"/>
      <c r="B615" s="1201"/>
      <c r="C615" s="128">
        <v>9</v>
      </c>
      <c r="D615" s="129">
        <v>197</v>
      </c>
      <c r="E615" s="130">
        <v>204</v>
      </c>
      <c r="F615" s="131">
        <v>401</v>
      </c>
      <c r="G615" s="129"/>
      <c r="H615" s="130"/>
      <c r="I615" s="132">
        <f t="shared" si="244"/>
        <v>0</v>
      </c>
      <c r="J615" s="129">
        <v>2</v>
      </c>
      <c r="K615" s="130">
        <v>3</v>
      </c>
      <c r="L615" s="132">
        <f t="shared" si="245"/>
        <v>5</v>
      </c>
      <c r="M615" s="129"/>
      <c r="N615" s="130"/>
      <c r="O615" s="132">
        <f t="shared" si="246"/>
        <v>0</v>
      </c>
      <c r="P615" s="129">
        <v>3</v>
      </c>
      <c r="Q615" s="130">
        <v>4</v>
      </c>
      <c r="R615" s="132">
        <f t="shared" si="247"/>
        <v>7</v>
      </c>
      <c r="S615" s="129"/>
      <c r="T615" s="130"/>
      <c r="U615" s="132">
        <f t="shared" si="248"/>
        <v>0</v>
      </c>
      <c r="V615" s="74"/>
      <c r="W615" s="75"/>
      <c r="X615" s="132">
        <f t="shared" si="249"/>
        <v>0</v>
      </c>
      <c r="Y615" s="129">
        <f t="shared" si="253"/>
        <v>196</v>
      </c>
      <c r="Z615" s="130">
        <f t="shared" si="254"/>
        <v>203</v>
      </c>
      <c r="AA615" s="131">
        <f t="shared" si="255"/>
        <v>399</v>
      </c>
      <c r="AB615" s="274">
        <f t="shared" si="262"/>
        <v>-2</v>
      </c>
      <c r="AC615" s="400">
        <v>196</v>
      </c>
      <c r="AD615" s="400">
        <v>203</v>
      </c>
      <c r="AE615" s="401">
        <v>399</v>
      </c>
      <c r="AF615" s="371">
        <f t="shared" si="250"/>
        <v>0</v>
      </c>
      <c r="AG615" s="372">
        <f t="shared" si="241"/>
        <v>0</v>
      </c>
      <c r="AH615" s="372">
        <f t="shared" si="242"/>
        <v>0</v>
      </c>
      <c r="AJ615" s="99"/>
      <c r="AK615" s="100"/>
      <c r="AL615" s="100"/>
      <c r="AM615" s="100"/>
      <c r="AN615" s="100"/>
      <c r="AO615" s="100"/>
      <c r="AP615" s="100"/>
      <c r="AQ615" s="243"/>
      <c r="BA615" s="101"/>
      <c r="BD615" s="423">
        <f t="shared" si="258"/>
        <v>-1</v>
      </c>
      <c r="BE615" s="423">
        <f t="shared" si="259"/>
        <v>-1</v>
      </c>
      <c r="BF615" s="423">
        <f t="shared" si="260"/>
        <v>-2</v>
      </c>
    </row>
    <row r="616" spans="1:58" s="97" customFormat="1" ht="15" customHeight="1">
      <c r="A616" s="96"/>
      <c r="B616" s="1201"/>
      <c r="C616" s="128">
        <v>10</v>
      </c>
      <c r="D616" s="129">
        <v>56</v>
      </c>
      <c r="E616" s="130">
        <v>79</v>
      </c>
      <c r="F616" s="131">
        <v>135</v>
      </c>
      <c r="G616" s="129"/>
      <c r="H616" s="130"/>
      <c r="I616" s="132">
        <f t="shared" si="244"/>
        <v>0</v>
      </c>
      <c r="J616" s="129"/>
      <c r="K616" s="130"/>
      <c r="L616" s="132">
        <f t="shared" si="245"/>
        <v>0</v>
      </c>
      <c r="M616" s="129"/>
      <c r="N616" s="130"/>
      <c r="O616" s="132">
        <f t="shared" si="246"/>
        <v>0</v>
      </c>
      <c r="P616" s="129">
        <v>1</v>
      </c>
      <c r="Q616" s="130"/>
      <c r="R616" s="132">
        <f t="shared" si="247"/>
        <v>1</v>
      </c>
      <c r="S616" s="129"/>
      <c r="T616" s="130"/>
      <c r="U616" s="132">
        <f t="shared" si="248"/>
        <v>0</v>
      </c>
      <c r="V616" s="74"/>
      <c r="W616" s="75"/>
      <c r="X616" s="132">
        <f t="shared" si="249"/>
        <v>0</v>
      </c>
      <c r="Y616" s="129">
        <f t="shared" si="253"/>
        <v>55</v>
      </c>
      <c r="Z616" s="130">
        <f t="shared" si="254"/>
        <v>79</v>
      </c>
      <c r="AA616" s="131">
        <f t="shared" si="255"/>
        <v>134</v>
      </c>
      <c r="AB616" s="274">
        <f t="shared" si="262"/>
        <v>-1</v>
      </c>
      <c r="AC616" s="400">
        <v>55</v>
      </c>
      <c r="AD616" s="400">
        <v>79</v>
      </c>
      <c r="AE616" s="401">
        <v>134</v>
      </c>
      <c r="AF616" s="371">
        <f t="shared" si="250"/>
        <v>0</v>
      </c>
      <c r="AG616" s="372">
        <f t="shared" si="241"/>
        <v>0</v>
      </c>
      <c r="AH616" s="372">
        <f t="shared" si="242"/>
        <v>0</v>
      </c>
      <c r="AJ616" s="99"/>
      <c r="AK616" s="100"/>
      <c r="AL616" s="100"/>
      <c r="AM616" s="100"/>
      <c r="AN616" s="100"/>
      <c r="AO616" s="100"/>
      <c r="AP616" s="100"/>
      <c r="AQ616" s="243"/>
      <c r="BA616" s="101"/>
      <c r="BD616" s="423">
        <f t="shared" si="258"/>
        <v>-1</v>
      </c>
      <c r="BE616" s="423">
        <f t="shared" si="259"/>
        <v>0</v>
      </c>
      <c r="BF616" s="423">
        <f t="shared" si="260"/>
        <v>-1</v>
      </c>
    </row>
    <row r="617" spans="1:58" s="97" customFormat="1" ht="15" customHeight="1">
      <c r="A617" s="96"/>
      <c r="B617" s="1201"/>
      <c r="C617" s="128">
        <v>11</v>
      </c>
      <c r="D617" s="129">
        <v>159</v>
      </c>
      <c r="E617" s="130">
        <v>151</v>
      </c>
      <c r="F617" s="131">
        <v>310</v>
      </c>
      <c r="G617" s="129"/>
      <c r="H617" s="130"/>
      <c r="I617" s="132">
        <f t="shared" si="244"/>
        <v>0</v>
      </c>
      <c r="J617" s="129">
        <v>2</v>
      </c>
      <c r="K617" s="130">
        <v>2</v>
      </c>
      <c r="L617" s="132">
        <f t="shared" si="245"/>
        <v>4</v>
      </c>
      <c r="M617" s="129"/>
      <c r="N617" s="130"/>
      <c r="O617" s="132">
        <f t="shared" si="246"/>
        <v>0</v>
      </c>
      <c r="P617" s="129">
        <v>2</v>
      </c>
      <c r="Q617" s="130"/>
      <c r="R617" s="132">
        <f t="shared" si="247"/>
        <v>2</v>
      </c>
      <c r="S617" s="129"/>
      <c r="T617" s="130"/>
      <c r="U617" s="132">
        <f t="shared" si="248"/>
        <v>0</v>
      </c>
      <c r="V617" s="74"/>
      <c r="W617" s="75">
        <v>-2</v>
      </c>
      <c r="X617" s="132">
        <f t="shared" si="249"/>
        <v>-2</v>
      </c>
      <c r="Y617" s="129">
        <f t="shared" si="253"/>
        <v>159</v>
      </c>
      <c r="Z617" s="130">
        <f t="shared" si="254"/>
        <v>151</v>
      </c>
      <c r="AA617" s="131">
        <f t="shared" si="255"/>
        <v>310</v>
      </c>
      <c r="AB617" s="274">
        <f>AA617-F617</f>
        <v>0</v>
      </c>
      <c r="AC617" s="400">
        <v>159</v>
      </c>
      <c r="AD617" s="400">
        <v>151</v>
      </c>
      <c r="AE617" s="401">
        <v>310</v>
      </c>
      <c r="AF617" s="371">
        <f t="shared" si="250"/>
        <v>0</v>
      </c>
      <c r="AG617" s="372">
        <f t="shared" si="241"/>
        <v>0</v>
      </c>
      <c r="AH617" s="372">
        <f t="shared" si="242"/>
        <v>0</v>
      </c>
      <c r="AJ617" s="99"/>
      <c r="AK617" s="100"/>
      <c r="AL617" s="100"/>
      <c r="AM617" s="100"/>
      <c r="AN617" s="100"/>
      <c r="AO617" s="100"/>
      <c r="AP617" s="100"/>
      <c r="AQ617" s="243"/>
      <c r="BA617" s="101"/>
      <c r="BD617" s="423">
        <f t="shared" si="258"/>
        <v>0</v>
      </c>
      <c r="BE617" s="423">
        <f t="shared" si="259"/>
        <v>0</v>
      </c>
      <c r="BF617" s="423">
        <f t="shared" si="260"/>
        <v>0</v>
      </c>
    </row>
    <row r="618" spans="1:58" s="97" customFormat="1" ht="15" customHeight="1">
      <c r="A618" s="96"/>
      <c r="B618" s="1202"/>
      <c r="C618" s="198" t="s">
        <v>244</v>
      </c>
      <c r="D618" s="199">
        <v>9112</v>
      </c>
      <c r="E618" s="200">
        <v>9584</v>
      </c>
      <c r="F618" s="201">
        <v>18696</v>
      </c>
      <c r="G618" s="199">
        <f aca="true" t="shared" si="263" ref="G618:W618">SUM(G607:G617)</f>
        <v>0</v>
      </c>
      <c r="H618" s="200">
        <f t="shared" si="263"/>
        <v>0</v>
      </c>
      <c r="I618" s="201">
        <f t="shared" si="244"/>
        <v>0</v>
      </c>
      <c r="J618" s="199">
        <f t="shared" si="263"/>
        <v>225</v>
      </c>
      <c r="K618" s="200">
        <f t="shared" si="263"/>
        <v>198</v>
      </c>
      <c r="L618" s="201">
        <f t="shared" si="245"/>
        <v>423</v>
      </c>
      <c r="M618" s="199">
        <f t="shared" si="263"/>
        <v>0</v>
      </c>
      <c r="N618" s="200">
        <f t="shared" si="263"/>
        <v>0</v>
      </c>
      <c r="O618" s="201">
        <f t="shared" si="246"/>
        <v>0</v>
      </c>
      <c r="P618" s="199">
        <f t="shared" si="263"/>
        <v>167</v>
      </c>
      <c r="Q618" s="200">
        <f t="shared" si="263"/>
        <v>134</v>
      </c>
      <c r="R618" s="201">
        <f t="shared" si="247"/>
        <v>301</v>
      </c>
      <c r="S618" s="199">
        <f t="shared" si="263"/>
        <v>9</v>
      </c>
      <c r="T618" s="200">
        <f t="shared" si="263"/>
        <v>6</v>
      </c>
      <c r="U618" s="201">
        <f t="shared" si="248"/>
        <v>15</v>
      </c>
      <c r="V618" s="64">
        <f t="shared" si="263"/>
        <v>0</v>
      </c>
      <c r="W618" s="65">
        <f t="shared" si="263"/>
        <v>0</v>
      </c>
      <c r="X618" s="201">
        <f t="shared" si="249"/>
        <v>0</v>
      </c>
      <c r="Y618" s="199">
        <f>D618+G618+J618+M618-P618+S618+V618</f>
        <v>9179</v>
      </c>
      <c r="Z618" s="200">
        <f>E618+H618+K618+N618-Q618+T618+W618</f>
        <v>9654</v>
      </c>
      <c r="AA618" s="201">
        <f>Y618+Z618</f>
        <v>18833</v>
      </c>
      <c r="AB618" s="279">
        <f>SUM(AB614:AB617)</f>
        <v>-2</v>
      </c>
      <c r="AC618" s="419">
        <v>9179</v>
      </c>
      <c r="AD618" s="419">
        <v>9654</v>
      </c>
      <c r="AE618" s="419">
        <v>18833</v>
      </c>
      <c r="AF618" s="381">
        <f t="shared" si="250"/>
        <v>0</v>
      </c>
      <c r="AG618" s="382">
        <f t="shared" si="241"/>
        <v>0</v>
      </c>
      <c r="AH618" s="382">
        <f t="shared" si="242"/>
        <v>0</v>
      </c>
      <c r="AJ618" s="99"/>
      <c r="AK618" s="100"/>
      <c r="AL618" s="100"/>
      <c r="AM618" s="100"/>
      <c r="AN618" s="100"/>
      <c r="AO618" s="100"/>
      <c r="AP618" s="100"/>
      <c r="AQ618" s="243"/>
      <c r="BA618" s="101"/>
      <c r="BD618" s="423">
        <f t="shared" si="258"/>
        <v>67</v>
      </c>
      <c r="BE618" s="423">
        <f t="shared" si="259"/>
        <v>70</v>
      </c>
      <c r="BF618" s="423">
        <f t="shared" si="260"/>
        <v>137</v>
      </c>
    </row>
    <row r="619" spans="1:58" s="97" customFormat="1" ht="15" customHeight="1">
      <c r="A619" s="96"/>
      <c r="B619" s="1200" t="s">
        <v>296</v>
      </c>
      <c r="C619" s="117">
        <v>1</v>
      </c>
      <c r="D619" s="118">
        <v>707</v>
      </c>
      <c r="E619" s="119">
        <v>706</v>
      </c>
      <c r="F619" s="120">
        <v>1413</v>
      </c>
      <c r="G619" s="118"/>
      <c r="H619" s="119"/>
      <c r="I619" s="121">
        <f t="shared" si="244"/>
        <v>0</v>
      </c>
      <c r="J619" s="118">
        <v>9</v>
      </c>
      <c r="K619" s="119">
        <v>13</v>
      </c>
      <c r="L619" s="121">
        <f t="shared" si="245"/>
        <v>22</v>
      </c>
      <c r="M619" s="118"/>
      <c r="N619" s="119"/>
      <c r="O619" s="121">
        <f t="shared" si="246"/>
        <v>0</v>
      </c>
      <c r="P619" s="118">
        <v>12</v>
      </c>
      <c r="Q619" s="119">
        <v>9</v>
      </c>
      <c r="R619" s="121">
        <f t="shared" si="247"/>
        <v>21</v>
      </c>
      <c r="S619" s="118"/>
      <c r="T619" s="119"/>
      <c r="U619" s="121">
        <f t="shared" si="248"/>
        <v>0</v>
      </c>
      <c r="V619" s="72"/>
      <c r="W619" s="73"/>
      <c r="X619" s="121">
        <f t="shared" si="249"/>
        <v>0</v>
      </c>
      <c r="Y619" s="118">
        <f t="shared" si="253"/>
        <v>704</v>
      </c>
      <c r="Z619" s="119">
        <f t="shared" si="254"/>
        <v>710</v>
      </c>
      <c r="AA619" s="120">
        <f t="shared" si="255"/>
        <v>1414</v>
      </c>
      <c r="AB619" s="273">
        <f>AA619-F619</f>
        <v>1</v>
      </c>
      <c r="AC619" s="398">
        <v>704</v>
      </c>
      <c r="AD619" s="398">
        <v>710</v>
      </c>
      <c r="AE619" s="399">
        <v>1414</v>
      </c>
      <c r="AF619" s="369">
        <f t="shared" si="250"/>
        <v>0</v>
      </c>
      <c r="AG619" s="370">
        <f t="shared" si="241"/>
        <v>0</v>
      </c>
      <c r="AH619" s="370">
        <f t="shared" si="242"/>
        <v>0</v>
      </c>
      <c r="AJ619" s="99"/>
      <c r="AK619" s="100"/>
      <c r="AL619" s="100"/>
      <c r="AM619" s="100"/>
      <c r="AN619" s="100"/>
      <c r="AO619" s="100"/>
      <c r="AP619" s="100"/>
      <c r="AQ619" s="243"/>
      <c r="BA619" s="101"/>
      <c r="BD619" s="423">
        <f t="shared" si="258"/>
        <v>-3</v>
      </c>
      <c r="BE619" s="423">
        <f t="shared" si="259"/>
        <v>4</v>
      </c>
      <c r="BF619" s="423">
        <f t="shared" si="260"/>
        <v>1</v>
      </c>
    </row>
    <row r="620" spans="1:58" s="97" customFormat="1" ht="15" customHeight="1">
      <c r="A620" s="96"/>
      <c r="B620" s="1201"/>
      <c r="C620" s="128">
        <v>2</v>
      </c>
      <c r="D620" s="129">
        <v>489</v>
      </c>
      <c r="E620" s="130">
        <v>568</v>
      </c>
      <c r="F620" s="131">
        <v>1057</v>
      </c>
      <c r="G620" s="129"/>
      <c r="H620" s="130"/>
      <c r="I620" s="132">
        <f t="shared" si="244"/>
        <v>0</v>
      </c>
      <c r="J620" s="129">
        <v>16</v>
      </c>
      <c r="K620" s="130">
        <v>11</v>
      </c>
      <c r="L620" s="132">
        <f t="shared" si="245"/>
        <v>27</v>
      </c>
      <c r="M620" s="129"/>
      <c r="N620" s="130"/>
      <c r="O620" s="132">
        <f t="shared" si="246"/>
        <v>0</v>
      </c>
      <c r="P620" s="129">
        <v>10</v>
      </c>
      <c r="Q620" s="130">
        <v>8</v>
      </c>
      <c r="R620" s="132">
        <f t="shared" si="247"/>
        <v>18</v>
      </c>
      <c r="S620" s="129">
        <v>1</v>
      </c>
      <c r="T620" s="130"/>
      <c r="U620" s="132">
        <f t="shared" si="248"/>
        <v>1</v>
      </c>
      <c r="V620" s="74"/>
      <c r="W620" s="75"/>
      <c r="X620" s="132">
        <f t="shared" si="249"/>
        <v>0</v>
      </c>
      <c r="Y620" s="129">
        <f t="shared" si="253"/>
        <v>496</v>
      </c>
      <c r="Z620" s="130">
        <f t="shared" si="254"/>
        <v>571</v>
      </c>
      <c r="AA620" s="131">
        <f t="shared" si="255"/>
        <v>1067</v>
      </c>
      <c r="AB620" s="274">
        <f>AA620-F620</f>
        <v>10</v>
      </c>
      <c r="AC620" s="400">
        <v>496</v>
      </c>
      <c r="AD620" s="400">
        <v>571</v>
      </c>
      <c r="AE620" s="401">
        <v>1067</v>
      </c>
      <c r="AF620" s="371">
        <f t="shared" si="250"/>
        <v>0</v>
      </c>
      <c r="AG620" s="372">
        <f t="shared" si="241"/>
        <v>0</v>
      </c>
      <c r="AH620" s="372">
        <f t="shared" si="242"/>
        <v>0</v>
      </c>
      <c r="AJ620" s="99"/>
      <c r="AK620" s="100"/>
      <c r="AL620" s="100"/>
      <c r="AM620" s="100"/>
      <c r="AN620" s="100"/>
      <c r="AO620" s="100"/>
      <c r="AP620" s="100"/>
      <c r="AQ620" s="243"/>
      <c r="BA620" s="101"/>
      <c r="BD620" s="423">
        <f t="shared" si="258"/>
        <v>7</v>
      </c>
      <c r="BE620" s="423">
        <f t="shared" si="259"/>
        <v>3</v>
      </c>
      <c r="BF620" s="423">
        <f t="shared" si="260"/>
        <v>10</v>
      </c>
    </row>
    <row r="621" spans="1:58" s="97" customFormat="1" ht="15" customHeight="1">
      <c r="A621" s="96"/>
      <c r="B621" s="1202"/>
      <c r="C621" s="198" t="s">
        <v>244</v>
      </c>
      <c r="D621" s="199">
        <v>1196</v>
      </c>
      <c r="E621" s="200">
        <v>1274</v>
      </c>
      <c r="F621" s="201">
        <v>2470</v>
      </c>
      <c r="G621" s="199">
        <f aca="true" t="shared" si="264" ref="G621:W621">SUM(G619:G620)</f>
        <v>0</v>
      </c>
      <c r="H621" s="200">
        <f t="shared" si="264"/>
        <v>0</v>
      </c>
      <c r="I621" s="201">
        <f t="shared" si="244"/>
        <v>0</v>
      </c>
      <c r="J621" s="199">
        <f t="shared" si="264"/>
        <v>25</v>
      </c>
      <c r="K621" s="200">
        <f t="shared" si="264"/>
        <v>24</v>
      </c>
      <c r="L621" s="201">
        <f t="shared" si="245"/>
        <v>49</v>
      </c>
      <c r="M621" s="199">
        <f>SUM(M619:M620)</f>
        <v>0</v>
      </c>
      <c r="N621" s="200">
        <f>SUM(N619:N620)</f>
        <v>0</v>
      </c>
      <c r="O621" s="201">
        <f t="shared" si="246"/>
        <v>0</v>
      </c>
      <c r="P621" s="199">
        <f t="shared" si="264"/>
        <v>22</v>
      </c>
      <c r="Q621" s="200">
        <f t="shared" si="264"/>
        <v>17</v>
      </c>
      <c r="R621" s="201">
        <f t="shared" si="247"/>
        <v>39</v>
      </c>
      <c r="S621" s="199">
        <f t="shared" si="264"/>
        <v>1</v>
      </c>
      <c r="T621" s="200">
        <f t="shared" si="264"/>
        <v>0</v>
      </c>
      <c r="U621" s="201">
        <f t="shared" si="248"/>
        <v>1</v>
      </c>
      <c r="V621" s="64">
        <f t="shared" si="264"/>
        <v>0</v>
      </c>
      <c r="W621" s="65">
        <f t="shared" si="264"/>
        <v>0</v>
      </c>
      <c r="X621" s="201">
        <f t="shared" si="249"/>
        <v>0</v>
      </c>
      <c r="Y621" s="199">
        <f t="shared" si="253"/>
        <v>1200</v>
      </c>
      <c r="Z621" s="200">
        <f t="shared" si="254"/>
        <v>1281</v>
      </c>
      <c r="AA621" s="201">
        <f t="shared" si="255"/>
        <v>2481</v>
      </c>
      <c r="AB621" s="279">
        <f>SUM(AB619:AB620)</f>
        <v>11</v>
      </c>
      <c r="AC621" s="419">
        <v>1200</v>
      </c>
      <c r="AD621" s="419">
        <v>1281</v>
      </c>
      <c r="AE621" s="419">
        <v>2481</v>
      </c>
      <c r="AF621" s="381">
        <f t="shared" si="250"/>
        <v>0</v>
      </c>
      <c r="AG621" s="382">
        <f t="shared" si="241"/>
        <v>0</v>
      </c>
      <c r="AH621" s="382">
        <f t="shared" si="242"/>
        <v>0</v>
      </c>
      <c r="AJ621" s="99"/>
      <c r="AK621" s="100"/>
      <c r="AL621" s="100"/>
      <c r="AM621" s="100"/>
      <c r="AN621" s="100"/>
      <c r="AO621" s="100"/>
      <c r="AP621" s="100"/>
      <c r="AQ621" s="243"/>
      <c r="BA621" s="101"/>
      <c r="BD621" s="423">
        <f t="shared" si="258"/>
        <v>4</v>
      </c>
      <c r="BE621" s="423">
        <f t="shared" si="259"/>
        <v>7</v>
      </c>
      <c r="BF621" s="423">
        <f t="shared" si="260"/>
        <v>11</v>
      </c>
    </row>
    <row r="622" spans="1:58" s="97" customFormat="1" ht="15" customHeight="1">
      <c r="A622" s="96"/>
      <c r="B622" s="1334" t="s">
        <v>326</v>
      </c>
      <c r="C622" s="1335"/>
      <c r="D622" s="209">
        <v>19697</v>
      </c>
      <c r="E622" s="209">
        <v>20136</v>
      </c>
      <c r="F622" s="209">
        <v>39833</v>
      </c>
      <c r="G622" s="209">
        <f>SUM(G590,G596,G598,G601,G606,G618,G621)</f>
        <v>0</v>
      </c>
      <c r="H622" s="210">
        <f aca="true" t="shared" si="265" ref="H622:AB622">SUM(H590,H596,H598,H601,H606,H618,H621)</f>
        <v>0</v>
      </c>
      <c r="I622" s="211">
        <f t="shared" si="244"/>
        <v>0</v>
      </c>
      <c r="J622" s="209">
        <f t="shared" si="265"/>
        <v>522</v>
      </c>
      <c r="K622" s="210">
        <f t="shared" si="265"/>
        <v>391</v>
      </c>
      <c r="L622" s="211">
        <f t="shared" si="245"/>
        <v>913</v>
      </c>
      <c r="M622" s="209">
        <f t="shared" si="265"/>
        <v>0</v>
      </c>
      <c r="N622" s="210">
        <f t="shared" si="265"/>
        <v>0</v>
      </c>
      <c r="O622" s="211">
        <f t="shared" si="246"/>
        <v>0</v>
      </c>
      <c r="P622" s="209">
        <f t="shared" si="265"/>
        <v>377</v>
      </c>
      <c r="Q622" s="210">
        <f t="shared" si="265"/>
        <v>313</v>
      </c>
      <c r="R622" s="211">
        <f t="shared" si="247"/>
        <v>690</v>
      </c>
      <c r="S622" s="209">
        <f t="shared" si="265"/>
        <v>11</v>
      </c>
      <c r="T622" s="210">
        <f t="shared" si="265"/>
        <v>6</v>
      </c>
      <c r="U622" s="211">
        <f t="shared" si="248"/>
        <v>17</v>
      </c>
      <c r="V622" s="70">
        <f t="shared" si="265"/>
        <v>0</v>
      </c>
      <c r="W622" s="71">
        <f t="shared" si="265"/>
        <v>0</v>
      </c>
      <c r="X622" s="211">
        <f t="shared" si="249"/>
        <v>0</v>
      </c>
      <c r="Y622" s="209">
        <f t="shared" si="265"/>
        <v>19853</v>
      </c>
      <c r="Z622" s="210">
        <f t="shared" si="265"/>
        <v>20220</v>
      </c>
      <c r="AA622" s="211">
        <f t="shared" si="265"/>
        <v>40073</v>
      </c>
      <c r="AB622" s="282">
        <f t="shared" si="265"/>
        <v>101</v>
      </c>
      <c r="AC622" s="209">
        <f>SUM(AC590,AC596,AC598,AC601,AC606,AC618,AC621)</f>
        <v>19853</v>
      </c>
      <c r="AD622" s="209">
        <f>SUM(AD590,AD596,AD598,AD601,AD606,AD618,AD621)</f>
        <v>20220</v>
      </c>
      <c r="AE622" s="209">
        <f>SUM(AE590,AE596,AE598,AE601,AE606,AE618,AE621)</f>
        <v>40073</v>
      </c>
      <c r="AF622" s="387">
        <f t="shared" si="250"/>
        <v>0</v>
      </c>
      <c r="AG622" s="388">
        <f t="shared" si="241"/>
        <v>0</v>
      </c>
      <c r="AH622" s="388">
        <f t="shared" si="242"/>
        <v>0</v>
      </c>
      <c r="AJ622" s="99"/>
      <c r="AK622" s="100"/>
      <c r="AL622" s="100"/>
      <c r="AM622" s="100"/>
      <c r="AN622" s="100"/>
      <c r="AO622" s="100"/>
      <c r="AP622" s="100"/>
      <c r="AQ622" s="243"/>
      <c r="BA622" s="101"/>
      <c r="BD622" s="423">
        <f t="shared" si="258"/>
        <v>156</v>
      </c>
      <c r="BE622" s="423">
        <f t="shared" si="259"/>
        <v>84</v>
      </c>
      <c r="BF622" s="423">
        <f t="shared" si="260"/>
        <v>240</v>
      </c>
    </row>
    <row r="623" spans="1:58" s="97" customFormat="1" ht="15" customHeight="1">
      <c r="A623" s="96"/>
      <c r="B623" s="1282" t="s">
        <v>640</v>
      </c>
      <c r="C623" s="682" t="s">
        <v>641</v>
      </c>
      <c r="D623" s="215">
        <v>179</v>
      </c>
      <c r="E623" s="119">
        <v>197</v>
      </c>
      <c r="F623" s="120">
        <v>376</v>
      </c>
      <c r="G623" s="118"/>
      <c r="H623" s="119"/>
      <c r="I623" s="121">
        <f t="shared" si="244"/>
        <v>0</v>
      </c>
      <c r="J623" s="118">
        <v>4</v>
      </c>
      <c r="K623" s="119">
        <v>3</v>
      </c>
      <c r="L623" s="121">
        <f t="shared" si="245"/>
        <v>7</v>
      </c>
      <c r="M623" s="118"/>
      <c r="N623" s="119"/>
      <c r="O623" s="121">
        <f t="shared" si="246"/>
        <v>0</v>
      </c>
      <c r="P623" s="118">
        <v>1</v>
      </c>
      <c r="Q623" s="119">
        <v>2</v>
      </c>
      <c r="R623" s="121">
        <f t="shared" si="247"/>
        <v>3</v>
      </c>
      <c r="S623" s="118">
        <v>0</v>
      </c>
      <c r="T623" s="119">
        <v>0</v>
      </c>
      <c r="U623" s="121">
        <f t="shared" si="248"/>
        <v>0</v>
      </c>
      <c r="V623" s="72">
        <v>0</v>
      </c>
      <c r="W623" s="73">
        <v>0</v>
      </c>
      <c r="X623" s="121">
        <f t="shared" si="249"/>
        <v>0</v>
      </c>
      <c r="Y623" s="118">
        <f t="shared" si="253"/>
        <v>182</v>
      </c>
      <c r="Z623" s="119">
        <f t="shared" si="254"/>
        <v>198</v>
      </c>
      <c r="AA623" s="120">
        <f t="shared" si="255"/>
        <v>380</v>
      </c>
      <c r="AB623" s="273">
        <f aca="true" t="shared" si="266" ref="AB623:AB655">AA623-F623</f>
        <v>4</v>
      </c>
      <c r="AC623" s="398">
        <v>182</v>
      </c>
      <c r="AD623" s="398">
        <v>198</v>
      </c>
      <c r="AE623" s="399">
        <v>380</v>
      </c>
      <c r="AF623" s="369">
        <f t="shared" si="250"/>
        <v>0</v>
      </c>
      <c r="AG623" s="370">
        <f t="shared" si="241"/>
        <v>0</v>
      </c>
      <c r="AH623" s="370">
        <f t="shared" si="242"/>
        <v>0</v>
      </c>
      <c r="AJ623" s="99"/>
      <c r="AK623" s="100"/>
      <c r="AL623" s="100"/>
      <c r="AM623" s="100"/>
      <c r="AN623" s="100"/>
      <c r="AO623" s="100"/>
      <c r="AP623" s="100"/>
      <c r="AQ623" s="243"/>
      <c r="BA623" s="101"/>
      <c r="BD623" s="423">
        <f t="shared" si="258"/>
        <v>3</v>
      </c>
      <c r="BE623" s="423">
        <f t="shared" si="259"/>
        <v>1</v>
      </c>
      <c r="BF623" s="423">
        <f t="shared" si="260"/>
        <v>4</v>
      </c>
    </row>
    <row r="624" spans="1:58" s="97" customFormat="1" ht="15" customHeight="1">
      <c r="A624" s="96"/>
      <c r="B624" s="1283"/>
      <c r="C624" s="683" t="s">
        <v>642</v>
      </c>
      <c r="D624" s="217">
        <v>159</v>
      </c>
      <c r="E624" s="130">
        <v>201</v>
      </c>
      <c r="F624" s="131">
        <v>360</v>
      </c>
      <c r="G624" s="129"/>
      <c r="H624" s="130"/>
      <c r="I624" s="132">
        <f t="shared" si="244"/>
        <v>0</v>
      </c>
      <c r="J624" s="129">
        <v>0</v>
      </c>
      <c r="K624" s="130">
        <v>0</v>
      </c>
      <c r="L624" s="132">
        <f t="shared" si="245"/>
        <v>0</v>
      </c>
      <c r="M624" s="129"/>
      <c r="N624" s="130"/>
      <c r="O624" s="132">
        <f t="shared" si="246"/>
        <v>0</v>
      </c>
      <c r="P624" s="129">
        <v>6</v>
      </c>
      <c r="Q624" s="130">
        <v>7</v>
      </c>
      <c r="R624" s="132">
        <f t="shared" si="247"/>
        <v>13</v>
      </c>
      <c r="S624" s="129">
        <v>0</v>
      </c>
      <c r="T624" s="130">
        <v>0</v>
      </c>
      <c r="U624" s="132">
        <f t="shared" si="248"/>
        <v>0</v>
      </c>
      <c r="V624" s="74">
        <v>2</v>
      </c>
      <c r="W624" s="75">
        <v>0</v>
      </c>
      <c r="X624" s="132">
        <f t="shared" si="249"/>
        <v>2</v>
      </c>
      <c r="Y624" s="129">
        <f t="shared" si="253"/>
        <v>155</v>
      </c>
      <c r="Z624" s="130">
        <f t="shared" si="254"/>
        <v>194</v>
      </c>
      <c r="AA624" s="131">
        <f t="shared" si="255"/>
        <v>349</v>
      </c>
      <c r="AB624" s="274">
        <f t="shared" si="266"/>
        <v>-11</v>
      </c>
      <c r="AC624" s="400">
        <v>155</v>
      </c>
      <c r="AD624" s="400">
        <v>194</v>
      </c>
      <c r="AE624" s="401">
        <v>349</v>
      </c>
      <c r="AF624" s="371">
        <f t="shared" si="250"/>
        <v>0</v>
      </c>
      <c r="AG624" s="372">
        <f t="shared" si="241"/>
        <v>0</v>
      </c>
      <c r="AH624" s="372">
        <f t="shared" si="242"/>
        <v>0</v>
      </c>
      <c r="AJ624" s="99"/>
      <c r="AK624" s="100"/>
      <c r="AL624" s="100"/>
      <c r="AM624" s="100"/>
      <c r="AN624" s="100"/>
      <c r="AO624" s="100"/>
      <c r="AP624" s="100"/>
      <c r="AQ624" s="243"/>
      <c r="BA624" s="101"/>
      <c r="BD624" s="423">
        <f t="shared" si="258"/>
        <v>-4</v>
      </c>
      <c r="BE624" s="423">
        <f t="shared" si="259"/>
        <v>-7</v>
      </c>
      <c r="BF624" s="423">
        <f t="shared" si="260"/>
        <v>-11</v>
      </c>
    </row>
    <row r="625" spans="1:58" s="97" customFormat="1" ht="15" customHeight="1">
      <c r="A625" s="96"/>
      <c r="B625" s="1283"/>
      <c r="C625" s="683" t="s">
        <v>643</v>
      </c>
      <c r="D625" s="217">
        <v>154</v>
      </c>
      <c r="E625" s="130">
        <v>144</v>
      </c>
      <c r="F625" s="131">
        <v>298</v>
      </c>
      <c r="G625" s="129"/>
      <c r="H625" s="130"/>
      <c r="I625" s="132">
        <f t="shared" si="244"/>
        <v>0</v>
      </c>
      <c r="J625" s="129">
        <v>3</v>
      </c>
      <c r="K625" s="130">
        <v>0</v>
      </c>
      <c r="L625" s="132">
        <f t="shared" si="245"/>
        <v>3</v>
      </c>
      <c r="M625" s="129"/>
      <c r="N625" s="130"/>
      <c r="O625" s="132">
        <f t="shared" si="246"/>
        <v>0</v>
      </c>
      <c r="P625" s="129">
        <v>2</v>
      </c>
      <c r="Q625" s="130">
        <v>2</v>
      </c>
      <c r="R625" s="132">
        <f t="shared" si="247"/>
        <v>4</v>
      </c>
      <c r="S625" s="129">
        <v>0</v>
      </c>
      <c r="T625" s="130">
        <v>0</v>
      </c>
      <c r="U625" s="132">
        <f t="shared" si="248"/>
        <v>0</v>
      </c>
      <c r="V625" s="74">
        <v>0</v>
      </c>
      <c r="W625" s="75">
        <v>0</v>
      </c>
      <c r="X625" s="132">
        <f t="shared" si="249"/>
        <v>0</v>
      </c>
      <c r="Y625" s="129">
        <f t="shared" si="253"/>
        <v>155</v>
      </c>
      <c r="Z625" s="130">
        <f t="shared" si="254"/>
        <v>142</v>
      </c>
      <c r="AA625" s="131">
        <f t="shared" si="255"/>
        <v>297</v>
      </c>
      <c r="AB625" s="274">
        <f t="shared" si="266"/>
        <v>-1</v>
      </c>
      <c r="AC625" s="400">
        <v>155</v>
      </c>
      <c r="AD625" s="400">
        <v>142</v>
      </c>
      <c r="AE625" s="401">
        <v>297</v>
      </c>
      <c r="AF625" s="371">
        <f t="shared" si="250"/>
        <v>0</v>
      </c>
      <c r="AG625" s="372">
        <f t="shared" si="241"/>
        <v>0</v>
      </c>
      <c r="AH625" s="372">
        <f t="shared" si="242"/>
        <v>0</v>
      </c>
      <c r="AJ625" s="99"/>
      <c r="AK625" s="100"/>
      <c r="AL625" s="100"/>
      <c r="AM625" s="100"/>
      <c r="AN625" s="100"/>
      <c r="AO625" s="100"/>
      <c r="AP625" s="100"/>
      <c r="AQ625" s="243"/>
      <c r="BA625" s="101"/>
      <c r="BD625" s="423">
        <f t="shared" si="258"/>
        <v>1</v>
      </c>
      <c r="BE625" s="423">
        <f t="shared" si="259"/>
        <v>-2</v>
      </c>
      <c r="BF625" s="423">
        <f t="shared" si="260"/>
        <v>-1</v>
      </c>
    </row>
    <row r="626" spans="1:58" s="97" customFormat="1" ht="15" customHeight="1">
      <c r="A626" s="96"/>
      <c r="B626" s="1283"/>
      <c r="C626" s="683" t="s">
        <v>644</v>
      </c>
      <c r="D626" s="217">
        <v>52</v>
      </c>
      <c r="E626" s="130">
        <v>61</v>
      </c>
      <c r="F626" s="131">
        <v>113</v>
      </c>
      <c r="G626" s="129"/>
      <c r="H626" s="130"/>
      <c r="I626" s="132">
        <f t="shared" si="244"/>
        <v>0</v>
      </c>
      <c r="J626" s="129">
        <v>1</v>
      </c>
      <c r="K626" s="130">
        <v>1</v>
      </c>
      <c r="L626" s="132">
        <f t="shared" si="245"/>
        <v>2</v>
      </c>
      <c r="M626" s="129"/>
      <c r="N626" s="130"/>
      <c r="O626" s="132">
        <f t="shared" si="246"/>
        <v>0</v>
      </c>
      <c r="P626" s="129">
        <v>1</v>
      </c>
      <c r="Q626" s="130">
        <v>0</v>
      </c>
      <c r="R626" s="132">
        <f t="shared" si="247"/>
        <v>1</v>
      </c>
      <c r="S626" s="129">
        <v>0</v>
      </c>
      <c r="T626" s="130">
        <v>0</v>
      </c>
      <c r="U626" s="132">
        <f t="shared" si="248"/>
        <v>0</v>
      </c>
      <c r="V626" s="74">
        <v>0</v>
      </c>
      <c r="W626" s="75">
        <v>-1</v>
      </c>
      <c r="X626" s="132">
        <f t="shared" si="249"/>
        <v>-1</v>
      </c>
      <c r="Y626" s="129">
        <f t="shared" si="253"/>
        <v>52</v>
      </c>
      <c r="Z626" s="130">
        <f t="shared" si="254"/>
        <v>61</v>
      </c>
      <c r="AA626" s="131">
        <f t="shared" si="255"/>
        <v>113</v>
      </c>
      <c r="AB626" s="274">
        <f t="shared" si="266"/>
        <v>0</v>
      </c>
      <c r="AC626" s="400">
        <v>52</v>
      </c>
      <c r="AD626" s="400">
        <v>61</v>
      </c>
      <c r="AE626" s="401">
        <v>113</v>
      </c>
      <c r="AF626" s="371">
        <f t="shared" si="250"/>
        <v>0</v>
      </c>
      <c r="AG626" s="372">
        <f t="shared" si="241"/>
        <v>0</v>
      </c>
      <c r="AH626" s="372">
        <f t="shared" si="242"/>
        <v>0</v>
      </c>
      <c r="AJ626" s="99"/>
      <c r="AK626" s="100"/>
      <c r="AL626" s="100"/>
      <c r="AM626" s="100"/>
      <c r="AN626" s="100"/>
      <c r="AO626" s="100"/>
      <c r="AP626" s="100"/>
      <c r="AQ626" s="243"/>
      <c r="BA626" s="101"/>
      <c r="BD626" s="423">
        <f t="shared" si="258"/>
        <v>0</v>
      </c>
      <c r="BE626" s="423">
        <f t="shared" si="259"/>
        <v>0</v>
      </c>
      <c r="BF626" s="423">
        <f t="shared" si="260"/>
        <v>0</v>
      </c>
    </row>
    <row r="627" spans="1:58" s="97" customFormat="1" ht="15" customHeight="1">
      <c r="A627" s="96"/>
      <c r="B627" s="1283"/>
      <c r="C627" s="683" t="s">
        <v>645</v>
      </c>
      <c r="D627" s="217">
        <v>345</v>
      </c>
      <c r="E627" s="130">
        <v>338</v>
      </c>
      <c r="F627" s="131">
        <v>683</v>
      </c>
      <c r="G627" s="129"/>
      <c r="H627" s="130"/>
      <c r="I627" s="132">
        <f t="shared" si="244"/>
        <v>0</v>
      </c>
      <c r="J627" s="129">
        <v>6</v>
      </c>
      <c r="K627" s="130">
        <v>3</v>
      </c>
      <c r="L627" s="132">
        <f t="shared" si="245"/>
        <v>9</v>
      </c>
      <c r="M627" s="129"/>
      <c r="N627" s="130"/>
      <c r="O627" s="132">
        <f t="shared" si="246"/>
        <v>0</v>
      </c>
      <c r="P627" s="129">
        <v>4</v>
      </c>
      <c r="Q627" s="130">
        <v>5</v>
      </c>
      <c r="R627" s="132">
        <f t="shared" si="247"/>
        <v>9</v>
      </c>
      <c r="S627" s="129">
        <v>0</v>
      </c>
      <c r="T627" s="130">
        <v>0</v>
      </c>
      <c r="U627" s="132">
        <f t="shared" si="248"/>
        <v>0</v>
      </c>
      <c r="V627" s="74">
        <v>0</v>
      </c>
      <c r="W627" s="75">
        <v>0</v>
      </c>
      <c r="X627" s="132">
        <f t="shared" si="249"/>
        <v>0</v>
      </c>
      <c r="Y627" s="129">
        <f t="shared" si="253"/>
        <v>347</v>
      </c>
      <c r="Z627" s="130">
        <f t="shared" si="254"/>
        <v>336</v>
      </c>
      <c r="AA627" s="131">
        <f t="shared" si="255"/>
        <v>683</v>
      </c>
      <c r="AB627" s="274">
        <f t="shared" si="266"/>
        <v>0</v>
      </c>
      <c r="AC627" s="400">
        <v>347</v>
      </c>
      <c r="AD627" s="400">
        <v>336</v>
      </c>
      <c r="AE627" s="401">
        <v>683</v>
      </c>
      <c r="AF627" s="371">
        <f t="shared" si="250"/>
        <v>0</v>
      </c>
      <c r="AG627" s="372">
        <f t="shared" si="241"/>
        <v>0</v>
      </c>
      <c r="AH627" s="372">
        <f t="shared" si="242"/>
        <v>0</v>
      </c>
      <c r="AJ627" s="99"/>
      <c r="AK627" s="100"/>
      <c r="AL627" s="100"/>
      <c r="AM627" s="100"/>
      <c r="AN627" s="100"/>
      <c r="AO627" s="100"/>
      <c r="AP627" s="100"/>
      <c r="AQ627" s="243"/>
      <c r="BA627" s="101"/>
      <c r="BD627" s="423">
        <f t="shared" si="258"/>
        <v>2</v>
      </c>
      <c r="BE627" s="423">
        <f t="shared" si="259"/>
        <v>-2</v>
      </c>
      <c r="BF627" s="423">
        <f t="shared" si="260"/>
        <v>0</v>
      </c>
    </row>
    <row r="628" spans="1:58" s="97" customFormat="1" ht="15" customHeight="1">
      <c r="A628" s="96"/>
      <c r="B628" s="1283"/>
      <c r="C628" s="683" t="s">
        <v>646</v>
      </c>
      <c r="D628" s="217">
        <v>59</v>
      </c>
      <c r="E628" s="130">
        <v>51</v>
      </c>
      <c r="F628" s="131">
        <v>110</v>
      </c>
      <c r="G628" s="129"/>
      <c r="H628" s="130"/>
      <c r="I628" s="132">
        <f t="shared" si="244"/>
        <v>0</v>
      </c>
      <c r="J628" s="129">
        <v>1</v>
      </c>
      <c r="K628" s="130">
        <v>1</v>
      </c>
      <c r="L628" s="132">
        <f t="shared" si="245"/>
        <v>2</v>
      </c>
      <c r="M628" s="129"/>
      <c r="N628" s="130"/>
      <c r="O628" s="132">
        <f t="shared" si="246"/>
        <v>0</v>
      </c>
      <c r="P628" s="129">
        <v>1</v>
      </c>
      <c r="Q628" s="130">
        <v>0</v>
      </c>
      <c r="R628" s="132">
        <f t="shared" si="247"/>
        <v>1</v>
      </c>
      <c r="S628" s="129">
        <v>0</v>
      </c>
      <c r="T628" s="130">
        <v>0</v>
      </c>
      <c r="U628" s="132">
        <f t="shared" si="248"/>
        <v>0</v>
      </c>
      <c r="V628" s="74">
        <v>0</v>
      </c>
      <c r="W628" s="75">
        <v>0</v>
      </c>
      <c r="X628" s="132">
        <f t="shared" si="249"/>
        <v>0</v>
      </c>
      <c r="Y628" s="129">
        <f t="shared" si="253"/>
        <v>59</v>
      </c>
      <c r="Z628" s="130">
        <f t="shared" si="254"/>
        <v>52</v>
      </c>
      <c r="AA628" s="131">
        <f t="shared" si="255"/>
        <v>111</v>
      </c>
      <c r="AB628" s="274">
        <f t="shared" si="266"/>
        <v>1</v>
      </c>
      <c r="AC628" s="400">
        <v>59</v>
      </c>
      <c r="AD628" s="400">
        <v>52</v>
      </c>
      <c r="AE628" s="401">
        <v>111</v>
      </c>
      <c r="AF628" s="371">
        <f t="shared" si="250"/>
        <v>0</v>
      </c>
      <c r="AG628" s="372">
        <f t="shared" si="241"/>
        <v>0</v>
      </c>
      <c r="AH628" s="372">
        <f t="shared" si="242"/>
        <v>0</v>
      </c>
      <c r="AJ628" s="99"/>
      <c r="AK628" s="100"/>
      <c r="AL628" s="100"/>
      <c r="AM628" s="100"/>
      <c r="AN628" s="100"/>
      <c r="AO628" s="100"/>
      <c r="AP628" s="100"/>
      <c r="AQ628" s="243"/>
      <c r="BA628" s="101"/>
      <c r="BD628" s="423">
        <f t="shared" si="258"/>
        <v>0</v>
      </c>
      <c r="BE628" s="423">
        <f t="shared" si="259"/>
        <v>1</v>
      </c>
      <c r="BF628" s="423">
        <f t="shared" si="260"/>
        <v>1</v>
      </c>
    </row>
    <row r="629" spans="1:58" s="97" customFormat="1" ht="15" customHeight="1">
      <c r="A629" s="96"/>
      <c r="B629" s="1283"/>
      <c r="C629" s="683" t="s">
        <v>647</v>
      </c>
      <c r="D629" s="217">
        <v>61</v>
      </c>
      <c r="E629" s="130">
        <v>78</v>
      </c>
      <c r="F629" s="131">
        <v>139</v>
      </c>
      <c r="G629" s="129"/>
      <c r="H629" s="130"/>
      <c r="I629" s="132">
        <f t="shared" si="244"/>
        <v>0</v>
      </c>
      <c r="J629" s="129">
        <v>1</v>
      </c>
      <c r="K629" s="130">
        <v>0</v>
      </c>
      <c r="L629" s="132">
        <f t="shared" si="245"/>
        <v>1</v>
      </c>
      <c r="M629" s="129"/>
      <c r="N629" s="130"/>
      <c r="O629" s="132">
        <f t="shared" si="246"/>
        <v>0</v>
      </c>
      <c r="P629" s="129">
        <v>1</v>
      </c>
      <c r="Q629" s="130">
        <v>2</v>
      </c>
      <c r="R629" s="132">
        <f t="shared" si="247"/>
        <v>3</v>
      </c>
      <c r="S629" s="129">
        <v>0</v>
      </c>
      <c r="T629" s="130">
        <v>0</v>
      </c>
      <c r="U629" s="132">
        <f t="shared" si="248"/>
        <v>0</v>
      </c>
      <c r="V629" s="74">
        <v>0</v>
      </c>
      <c r="W629" s="75">
        <v>0</v>
      </c>
      <c r="X629" s="132">
        <f t="shared" si="249"/>
        <v>0</v>
      </c>
      <c r="Y629" s="129">
        <f t="shared" si="253"/>
        <v>61</v>
      </c>
      <c r="Z629" s="130">
        <f t="shared" si="254"/>
        <v>76</v>
      </c>
      <c r="AA629" s="131">
        <f t="shared" si="255"/>
        <v>137</v>
      </c>
      <c r="AB629" s="274">
        <f t="shared" si="266"/>
        <v>-2</v>
      </c>
      <c r="AC629" s="400">
        <v>61</v>
      </c>
      <c r="AD629" s="400">
        <v>76</v>
      </c>
      <c r="AE629" s="401">
        <v>137</v>
      </c>
      <c r="AF629" s="371">
        <f t="shared" si="250"/>
        <v>0</v>
      </c>
      <c r="AG629" s="372">
        <f t="shared" si="241"/>
        <v>0</v>
      </c>
      <c r="AH629" s="372">
        <f t="shared" si="242"/>
        <v>0</v>
      </c>
      <c r="AJ629" s="99"/>
      <c r="AK629" s="100"/>
      <c r="AL629" s="100"/>
      <c r="AM629" s="100"/>
      <c r="AN629" s="100"/>
      <c r="AO629" s="100"/>
      <c r="AP629" s="100"/>
      <c r="AQ629" s="243"/>
      <c r="BA629" s="101"/>
      <c r="BD629" s="423">
        <f t="shared" si="258"/>
        <v>0</v>
      </c>
      <c r="BE629" s="423">
        <f t="shared" si="259"/>
        <v>-2</v>
      </c>
      <c r="BF629" s="423">
        <f t="shared" si="260"/>
        <v>-2</v>
      </c>
    </row>
    <row r="630" spans="1:58" s="97" customFormat="1" ht="15" customHeight="1">
      <c r="A630" s="96"/>
      <c r="B630" s="1283"/>
      <c r="C630" s="683" t="s">
        <v>648</v>
      </c>
      <c r="D630" s="217">
        <v>569</v>
      </c>
      <c r="E630" s="130">
        <v>534</v>
      </c>
      <c r="F630" s="131">
        <v>1103</v>
      </c>
      <c r="G630" s="129"/>
      <c r="H630" s="130"/>
      <c r="I630" s="132">
        <f t="shared" si="244"/>
        <v>0</v>
      </c>
      <c r="J630" s="129">
        <v>28</v>
      </c>
      <c r="K630" s="130">
        <v>22</v>
      </c>
      <c r="L630" s="132">
        <f t="shared" si="245"/>
        <v>50</v>
      </c>
      <c r="M630" s="129"/>
      <c r="N630" s="130"/>
      <c r="O630" s="132">
        <f t="shared" si="246"/>
        <v>0</v>
      </c>
      <c r="P630" s="129">
        <v>35</v>
      </c>
      <c r="Q630" s="130">
        <v>13</v>
      </c>
      <c r="R630" s="132">
        <f t="shared" si="247"/>
        <v>48</v>
      </c>
      <c r="S630" s="129">
        <v>0</v>
      </c>
      <c r="T630" s="130">
        <v>0</v>
      </c>
      <c r="U630" s="132">
        <f t="shared" si="248"/>
        <v>0</v>
      </c>
      <c r="V630" s="74">
        <v>1</v>
      </c>
      <c r="W630" s="75">
        <v>-3</v>
      </c>
      <c r="X630" s="132">
        <f t="shared" si="249"/>
        <v>-2</v>
      </c>
      <c r="Y630" s="129">
        <f t="shared" si="253"/>
        <v>563</v>
      </c>
      <c r="Z630" s="130">
        <f t="shared" si="254"/>
        <v>540</v>
      </c>
      <c r="AA630" s="131">
        <f t="shared" si="255"/>
        <v>1103</v>
      </c>
      <c r="AB630" s="274">
        <f t="shared" si="266"/>
        <v>0</v>
      </c>
      <c r="AC630" s="400">
        <v>563</v>
      </c>
      <c r="AD630" s="400">
        <v>540</v>
      </c>
      <c r="AE630" s="401">
        <v>1103</v>
      </c>
      <c r="AF630" s="371">
        <f t="shared" si="250"/>
        <v>0</v>
      </c>
      <c r="AG630" s="372">
        <f t="shared" si="241"/>
        <v>0</v>
      </c>
      <c r="AH630" s="372">
        <f t="shared" si="242"/>
        <v>0</v>
      </c>
      <c r="AJ630" s="99"/>
      <c r="AK630" s="100"/>
      <c r="AL630" s="100"/>
      <c r="AM630" s="100"/>
      <c r="AN630" s="100"/>
      <c r="AO630" s="100"/>
      <c r="AP630" s="100"/>
      <c r="AQ630" s="243"/>
      <c r="BA630" s="101"/>
      <c r="BD630" s="423">
        <f t="shared" si="258"/>
        <v>-6</v>
      </c>
      <c r="BE630" s="423">
        <f t="shared" si="259"/>
        <v>6</v>
      </c>
      <c r="BF630" s="423">
        <f t="shared" si="260"/>
        <v>0</v>
      </c>
    </row>
    <row r="631" spans="1:58" s="97" customFormat="1" ht="15" customHeight="1">
      <c r="A631" s="96"/>
      <c r="B631" s="1283"/>
      <c r="C631" s="683" t="s">
        <v>649</v>
      </c>
      <c r="D631" s="217">
        <v>250</v>
      </c>
      <c r="E631" s="130">
        <v>273</v>
      </c>
      <c r="F631" s="131">
        <v>523</v>
      </c>
      <c r="G631" s="129"/>
      <c r="H631" s="130"/>
      <c r="I631" s="132">
        <f t="shared" si="244"/>
        <v>0</v>
      </c>
      <c r="J631" s="129">
        <v>2</v>
      </c>
      <c r="K631" s="130">
        <v>3</v>
      </c>
      <c r="L631" s="132">
        <f t="shared" si="245"/>
        <v>5</v>
      </c>
      <c r="M631" s="129"/>
      <c r="N631" s="130"/>
      <c r="O631" s="132">
        <f t="shared" si="246"/>
        <v>0</v>
      </c>
      <c r="P631" s="129">
        <v>6</v>
      </c>
      <c r="Q631" s="130">
        <v>1</v>
      </c>
      <c r="R631" s="132">
        <f t="shared" si="247"/>
        <v>7</v>
      </c>
      <c r="S631" s="129">
        <v>0</v>
      </c>
      <c r="T631" s="130">
        <v>0</v>
      </c>
      <c r="U631" s="132">
        <f t="shared" si="248"/>
        <v>0</v>
      </c>
      <c r="V631" s="74">
        <v>3</v>
      </c>
      <c r="W631" s="75">
        <v>2</v>
      </c>
      <c r="X631" s="132">
        <f t="shared" si="249"/>
        <v>5</v>
      </c>
      <c r="Y631" s="129">
        <f t="shared" si="253"/>
        <v>249</v>
      </c>
      <c r="Z631" s="130">
        <f t="shared" si="254"/>
        <v>277</v>
      </c>
      <c r="AA631" s="131">
        <f t="shared" si="255"/>
        <v>526</v>
      </c>
      <c r="AB631" s="274">
        <f t="shared" si="266"/>
        <v>3</v>
      </c>
      <c r="AC631" s="400">
        <v>249</v>
      </c>
      <c r="AD631" s="400">
        <v>277</v>
      </c>
      <c r="AE631" s="401">
        <v>526</v>
      </c>
      <c r="AF631" s="371">
        <f t="shared" si="250"/>
        <v>0</v>
      </c>
      <c r="AG631" s="372">
        <f t="shared" si="241"/>
        <v>0</v>
      </c>
      <c r="AH631" s="372">
        <f t="shared" si="242"/>
        <v>0</v>
      </c>
      <c r="AJ631" s="99"/>
      <c r="AK631" s="100"/>
      <c r="AL631" s="100"/>
      <c r="AM631" s="100"/>
      <c r="AN631" s="100"/>
      <c r="AO631" s="100"/>
      <c r="AP631" s="100"/>
      <c r="AQ631" s="243"/>
      <c r="BA631" s="101"/>
      <c r="BD631" s="423">
        <f t="shared" si="258"/>
        <v>-1</v>
      </c>
      <c r="BE631" s="423">
        <f t="shared" si="259"/>
        <v>4</v>
      </c>
      <c r="BF631" s="423">
        <f t="shared" si="260"/>
        <v>3</v>
      </c>
    </row>
    <row r="632" spans="1:58" s="97" customFormat="1" ht="15" customHeight="1">
      <c r="A632" s="96"/>
      <c r="B632" s="1283"/>
      <c r="C632" s="684" t="s">
        <v>650</v>
      </c>
      <c r="D632" s="220">
        <v>245</v>
      </c>
      <c r="E632" s="152">
        <v>258</v>
      </c>
      <c r="F632" s="153">
        <v>503</v>
      </c>
      <c r="G632" s="151"/>
      <c r="H632" s="152"/>
      <c r="I632" s="154">
        <f t="shared" si="244"/>
        <v>0</v>
      </c>
      <c r="J632" s="151">
        <v>1</v>
      </c>
      <c r="K632" s="152">
        <v>2</v>
      </c>
      <c r="L632" s="154">
        <f t="shared" si="245"/>
        <v>3</v>
      </c>
      <c r="M632" s="151"/>
      <c r="N632" s="152"/>
      <c r="O632" s="154">
        <f t="shared" si="246"/>
        <v>0</v>
      </c>
      <c r="P632" s="151">
        <v>4</v>
      </c>
      <c r="Q632" s="152">
        <v>2</v>
      </c>
      <c r="R632" s="154">
        <f t="shared" si="247"/>
        <v>6</v>
      </c>
      <c r="S632" s="151">
        <v>0</v>
      </c>
      <c r="T632" s="152">
        <v>0</v>
      </c>
      <c r="U632" s="154">
        <f t="shared" si="248"/>
        <v>0</v>
      </c>
      <c r="V632" s="76">
        <v>-3</v>
      </c>
      <c r="W632" s="77">
        <v>-5</v>
      </c>
      <c r="X632" s="154">
        <f t="shared" si="249"/>
        <v>-8</v>
      </c>
      <c r="Y632" s="151">
        <f t="shared" si="253"/>
        <v>239</v>
      </c>
      <c r="Z632" s="152">
        <f t="shared" si="254"/>
        <v>253</v>
      </c>
      <c r="AA632" s="153">
        <f t="shared" si="255"/>
        <v>492</v>
      </c>
      <c r="AB632" s="275">
        <f t="shared" si="266"/>
        <v>-11</v>
      </c>
      <c r="AC632" s="402">
        <v>239</v>
      </c>
      <c r="AD632" s="402">
        <v>253</v>
      </c>
      <c r="AE632" s="403">
        <v>492</v>
      </c>
      <c r="AF632" s="373">
        <f t="shared" si="250"/>
        <v>0</v>
      </c>
      <c r="AG632" s="374">
        <f t="shared" si="241"/>
        <v>0</v>
      </c>
      <c r="AH632" s="374">
        <f t="shared" si="242"/>
        <v>0</v>
      </c>
      <c r="AJ632" s="99"/>
      <c r="AK632" s="100"/>
      <c r="AL632" s="100"/>
      <c r="AM632" s="100"/>
      <c r="AN632" s="100"/>
      <c r="AO632" s="100"/>
      <c r="AP632" s="100"/>
      <c r="AQ632" s="243"/>
      <c r="BA632" s="101"/>
      <c r="BD632" s="423">
        <f t="shared" si="258"/>
        <v>-6</v>
      </c>
      <c r="BE632" s="423">
        <f t="shared" si="259"/>
        <v>-5</v>
      </c>
      <c r="BF632" s="423">
        <f t="shared" si="260"/>
        <v>-11</v>
      </c>
    </row>
    <row r="633" spans="1:58" s="97" customFormat="1" ht="15" customHeight="1">
      <c r="A633" s="96"/>
      <c r="B633" s="1283"/>
      <c r="C633" s="682" t="s">
        <v>651</v>
      </c>
      <c r="D633" s="605">
        <v>81</v>
      </c>
      <c r="E633" s="163">
        <v>87</v>
      </c>
      <c r="F633" s="164">
        <v>168</v>
      </c>
      <c r="G633" s="162"/>
      <c r="H633" s="163"/>
      <c r="I633" s="165">
        <f t="shared" si="244"/>
        <v>0</v>
      </c>
      <c r="J633" s="162">
        <v>0</v>
      </c>
      <c r="K633" s="163">
        <v>1</v>
      </c>
      <c r="L633" s="165">
        <f t="shared" si="245"/>
        <v>1</v>
      </c>
      <c r="M633" s="162"/>
      <c r="N633" s="163"/>
      <c r="O633" s="165">
        <f t="shared" si="246"/>
        <v>0</v>
      </c>
      <c r="P633" s="162">
        <v>0</v>
      </c>
      <c r="Q633" s="163">
        <v>1</v>
      </c>
      <c r="R633" s="165">
        <f t="shared" si="247"/>
        <v>1</v>
      </c>
      <c r="S633" s="162">
        <v>0</v>
      </c>
      <c r="T633" s="163">
        <v>0</v>
      </c>
      <c r="U633" s="165">
        <f t="shared" si="248"/>
        <v>0</v>
      </c>
      <c r="V633" s="234">
        <v>0</v>
      </c>
      <c r="W633" s="235">
        <v>-1</v>
      </c>
      <c r="X633" s="165">
        <f t="shared" si="249"/>
        <v>-1</v>
      </c>
      <c r="Y633" s="162">
        <f t="shared" si="253"/>
        <v>81</v>
      </c>
      <c r="Z633" s="163">
        <f t="shared" si="254"/>
        <v>86</v>
      </c>
      <c r="AA633" s="164">
        <f t="shared" si="255"/>
        <v>167</v>
      </c>
      <c r="AB633" s="276">
        <f t="shared" si="266"/>
        <v>-1</v>
      </c>
      <c r="AC633" s="404">
        <v>81</v>
      </c>
      <c r="AD633" s="404">
        <v>86</v>
      </c>
      <c r="AE633" s="405">
        <v>167</v>
      </c>
      <c r="AF633" s="375">
        <f t="shared" si="250"/>
        <v>0</v>
      </c>
      <c r="AG633" s="376">
        <f t="shared" si="241"/>
        <v>0</v>
      </c>
      <c r="AH633" s="376">
        <f t="shared" si="242"/>
        <v>0</v>
      </c>
      <c r="AJ633" s="99"/>
      <c r="AK633" s="100"/>
      <c r="AL633" s="100"/>
      <c r="AM633" s="100"/>
      <c r="AN633" s="100"/>
      <c r="AO633" s="100"/>
      <c r="AP633" s="100"/>
      <c r="AQ633" s="243"/>
      <c r="BA633" s="101"/>
      <c r="BD633" s="423">
        <f t="shared" si="258"/>
        <v>0</v>
      </c>
      <c r="BE633" s="423">
        <f t="shared" si="259"/>
        <v>-1</v>
      </c>
      <c r="BF633" s="423">
        <f t="shared" si="260"/>
        <v>-1</v>
      </c>
    </row>
    <row r="634" spans="1:58" s="97" customFormat="1" ht="15" customHeight="1">
      <c r="A634" s="96"/>
      <c r="B634" s="1283"/>
      <c r="C634" s="683" t="s">
        <v>652</v>
      </c>
      <c r="D634" s="217">
        <v>29</v>
      </c>
      <c r="E634" s="130">
        <v>25</v>
      </c>
      <c r="F634" s="131">
        <v>54</v>
      </c>
      <c r="G634" s="129"/>
      <c r="H634" s="130"/>
      <c r="I634" s="132">
        <f t="shared" si="244"/>
        <v>0</v>
      </c>
      <c r="J634" s="129">
        <v>0</v>
      </c>
      <c r="K634" s="130">
        <v>1</v>
      </c>
      <c r="L634" s="132">
        <f t="shared" si="245"/>
        <v>1</v>
      </c>
      <c r="M634" s="129"/>
      <c r="N634" s="130"/>
      <c r="O634" s="132">
        <f t="shared" si="246"/>
        <v>0</v>
      </c>
      <c r="P634" s="129">
        <v>0</v>
      </c>
      <c r="Q634" s="130">
        <v>1</v>
      </c>
      <c r="R634" s="132">
        <f t="shared" si="247"/>
        <v>1</v>
      </c>
      <c r="S634" s="129">
        <v>0</v>
      </c>
      <c r="T634" s="130">
        <v>0</v>
      </c>
      <c r="U634" s="132">
        <f t="shared" si="248"/>
        <v>0</v>
      </c>
      <c r="V634" s="74">
        <v>0</v>
      </c>
      <c r="W634" s="75">
        <v>0</v>
      </c>
      <c r="X634" s="132">
        <f t="shared" si="249"/>
        <v>0</v>
      </c>
      <c r="Y634" s="129">
        <f t="shared" si="253"/>
        <v>29</v>
      </c>
      <c r="Z634" s="130">
        <f t="shared" si="254"/>
        <v>25</v>
      </c>
      <c r="AA634" s="131">
        <f t="shared" si="255"/>
        <v>54</v>
      </c>
      <c r="AB634" s="274">
        <f t="shared" si="266"/>
        <v>0</v>
      </c>
      <c r="AC634" s="400">
        <v>29</v>
      </c>
      <c r="AD634" s="400">
        <v>25</v>
      </c>
      <c r="AE634" s="401">
        <v>54</v>
      </c>
      <c r="AF634" s="371">
        <f t="shared" si="250"/>
        <v>0</v>
      </c>
      <c r="AG634" s="372">
        <f t="shared" si="241"/>
        <v>0</v>
      </c>
      <c r="AH634" s="372">
        <f t="shared" si="242"/>
        <v>0</v>
      </c>
      <c r="AJ634" s="99"/>
      <c r="AK634" s="100"/>
      <c r="AL634" s="100"/>
      <c r="AM634" s="100"/>
      <c r="AN634" s="100"/>
      <c r="AO634" s="100"/>
      <c r="AP634" s="100"/>
      <c r="AQ634" s="243"/>
      <c r="BA634" s="101"/>
      <c r="BD634" s="423">
        <f t="shared" si="258"/>
        <v>0</v>
      </c>
      <c r="BE634" s="423">
        <f t="shared" si="259"/>
        <v>0</v>
      </c>
      <c r="BF634" s="423">
        <f t="shared" si="260"/>
        <v>0</v>
      </c>
    </row>
    <row r="635" spans="1:58" s="97" customFormat="1" ht="15" customHeight="1">
      <c r="A635" s="96"/>
      <c r="B635" s="1283"/>
      <c r="C635" s="683" t="s">
        <v>653</v>
      </c>
      <c r="D635" s="217">
        <v>64</v>
      </c>
      <c r="E635" s="130">
        <v>54</v>
      </c>
      <c r="F635" s="131">
        <v>118</v>
      </c>
      <c r="G635" s="129"/>
      <c r="H635" s="130"/>
      <c r="I635" s="132">
        <f t="shared" si="244"/>
        <v>0</v>
      </c>
      <c r="J635" s="129">
        <v>0</v>
      </c>
      <c r="K635" s="130">
        <v>0</v>
      </c>
      <c r="L635" s="132">
        <f t="shared" si="245"/>
        <v>0</v>
      </c>
      <c r="M635" s="129"/>
      <c r="N635" s="130"/>
      <c r="O635" s="132">
        <f t="shared" si="246"/>
        <v>0</v>
      </c>
      <c r="P635" s="129">
        <v>0</v>
      </c>
      <c r="Q635" s="130">
        <v>0</v>
      </c>
      <c r="R635" s="132">
        <f t="shared" si="247"/>
        <v>0</v>
      </c>
      <c r="S635" s="129">
        <v>0</v>
      </c>
      <c r="T635" s="130">
        <v>0</v>
      </c>
      <c r="U635" s="132">
        <f t="shared" si="248"/>
        <v>0</v>
      </c>
      <c r="V635" s="74">
        <v>0</v>
      </c>
      <c r="W635" s="75">
        <v>0</v>
      </c>
      <c r="X635" s="132">
        <f t="shared" si="249"/>
        <v>0</v>
      </c>
      <c r="Y635" s="129">
        <f t="shared" si="253"/>
        <v>64</v>
      </c>
      <c r="Z635" s="130">
        <f t="shared" si="254"/>
        <v>54</v>
      </c>
      <c r="AA635" s="131">
        <f t="shared" si="255"/>
        <v>118</v>
      </c>
      <c r="AB635" s="274">
        <f t="shared" si="266"/>
        <v>0</v>
      </c>
      <c r="AC635" s="400">
        <v>64</v>
      </c>
      <c r="AD635" s="400">
        <v>54</v>
      </c>
      <c r="AE635" s="401">
        <v>118</v>
      </c>
      <c r="AF635" s="371">
        <f t="shared" si="250"/>
        <v>0</v>
      </c>
      <c r="AG635" s="372">
        <f t="shared" si="241"/>
        <v>0</v>
      </c>
      <c r="AH635" s="372">
        <f t="shared" si="242"/>
        <v>0</v>
      </c>
      <c r="AJ635" s="99"/>
      <c r="AK635" s="100"/>
      <c r="AL635" s="100"/>
      <c r="AM635" s="100"/>
      <c r="AN635" s="100"/>
      <c r="AO635" s="100"/>
      <c r="AP635" s="100"/>
      <c r="AQ635" s="243"/>
      <c r="BA635" s="101"/>
      <c r="BD635" s="423">
        <f t="shared" si="258"/>
        <v>0</v>
      </c>
      <c r="BE635" s="423">
        <f t="shared" si="259"/>
        <v>0</v>
      </c>
      <c r="BF635" s="423">
        <f t="shared" si="260"/>
        <v>0</v>
      </c>
    </row>
    <row r="636" spans="1:58" s="97" customFormat="1" ht="15" customHeight="1">
      <c r="A636" s="96"/>
      <c r="B636" s="1283"/>
      <c r="C636" s="683" t="s">
        <v>654</v>
      </c>
      <c r="D636" s="217">
        <v>287</v>
      </c>
      <c r="E636" s="130">
        <v>307</v>
      </c>
      <c r="F636" s="131">
        <v>594</v>
      </c>
      <c r="G636" s="129"/>
      <c r="H636" s="130"/>
      <c r="I636" s="132">
        <f t="shared" si="244"/>
        <v>0</v>
      </c>
      <c r="J636" s="129">
        <v>4</v>
      </c>
      <c r="K636" s="130">
        <v>2</v>
      </c>
      <c r="L636" s="132">
        <f t="shared" si="245"/>
        <v>6</v>
      </c>
      <c r="M636" s="129"/>
      <c r="N636" s="130"/>
      <c r="O636" s="132">
        <f t="shared" si="246"/>
        <v>0</v>
      </c>
      <c r="P636" s="129">
        <v>8</v>
      </c>
      <c r="Q636" s="130">
        <v>0</v>
      </c>
      <c r="R636" s="132">
        <f t="shared" si="247"/>
        <v>8</v>
      </c>
      <c r="S636" s="129">
        <v>0</v>
      </c>
      <c r="T636" s="130">
        <v>0</v>
      </c>
      <c r="U636" s="132">
        <f t="shared" si="248"/>
        <v>0</v>
      </c>
      <c r="V636" s="74">
        <v>0</v>
      </c>
      <c r="W636" s="75">
        <v>0</v>
      </c>
      <c r="X636" s="132">
        <f t="shared" si="249"/>
        <v>0</v>
      </c>
      <c r="Y636" s="129">
        <f t="shared" si="253"/>
        <v>283</v>
      </c>
      <c r="Z636" s="130">
        <f t="shared" si="254"/>
        <v>309</v>
      </c>
      <c r="AA636" s="131">
        <f t="shared" si="255"/>
        <v>592</v>
      </c>
      <c r="AB636" s="274">
        <f t="shared" si="266"/>
        <v>-2</v>
      </c>
      <c r="AC636" s="400">
        <v>283</v>
      </c>
      <c r="AD636" s="400">
        <v>309</v>
      </c>
      <c r="AE636" s="401">
        <v>592</v>
      </c>
      <c r="AF636" s="371">
        <f t="shared" si="250"/>
        <v>0</v>
      </c>
      <c r="AG636" s="372">
        <f t="shared" si="241"/>
        <v>0</v>
      </c>
      <c r="AH636" s="372">
        <f t="shared" si="242"/>
        <v>0</v>
      </c>
      <c r="AJ636" s="99"/>
      <c r="AK636" s="100"/>
      <c r="AL636" s="100"/>
      <c r="AM636" s="100"/>
      <c r="AN636" s="100"/>
      <c r="AO636" s="100"/>
      <c r="AP636" s="100"/>
      <c r="AQ636" s="243"/>
      <c r="BA636" s="101"/>
      <c r="BD636" s="423">
        <f t="shared" si="258"/>
        <v>-4</v>
      </c>
      <c r="BE636" s="423">
        <f t="shared" si="259"/>
        <v>2</v>
      </c>
      <c r="BF636" s="423">
        <f t="shared" si="260"/>
        <v>-2</v>
      </c>
    </row>
    <row r="637" spans="1:58" s="97" customFormat="1" ht="15" customHeight="1">
      <c r="A637" s="96"/>
      <c r="B637" s="1283"/>
      <c r="C637" s="683" t="s">
        <v>655</v>
      </c>
      <c r="D637" s="217">
        <v>115</v>
      </c>
      <c r="E637" s="130">
        <v>127</v>
      </c>
      <c r="F637" s="131">
        <v>242</v>
      </c>
      <c r="G637" s="129"/>
      <c r="H637" s="130"/>
      <c r="I637" s="132">
        <f t="shared" si="244"/>
        <v>0</v>
      </c>
      <c r="J637" s="129">
        <v>2</v>
      </c>
      <c r="K637" s="130">
        <v>9</v>
      </c>
      <c r="L637" s="132">
        <f t="shared" si="245"/>
        <v>11</v>
      </c>
      <c r="M637" s="129"/>
      <c r="N637" s="130"/>
      <c r="O637" s="132">
        <f t="shared" si="246"/>
        <v>0</v>
      </c>
      <c r="P637" s="129">
        <v>3</v>
      </c>
      <c r="Q637" s="130">
        <v>3</v>
      </c>
      <c r="R637" s="132">
        <f t="shared" si="247"/>
        <v>6</v>
      </c>
      <c r="S637" s="129">
        <v>0</v>
      </c>
      <c r="T637" s="130">
        <v>0</v>
      </c>
      <c r="U637" s="132">
        <f t="shared" si="248"/>
        <v>0</v>
      </c>
      <c r="V637" s="74">
        <v>5</v>
      </c>
      <c r="W637" s="75">
        <v>15</v>
      </c>
      <c r="X637" s="132">
        <f t="shared" si="249"/>
        <v>20</v>
      </c>
      <c r="Y637" s="129">
        <f t="shared" si="253"/>
        <v>119</v>
      </c>
      <c r="Z637" s="130">
        <f t="shared" si="254"/>
        <v>148</v>
      </c>
      <c r="AA637" s="131">
        <f t="shared" si="255"/>
        <v>267</v>
      </c>
      <c r="AB637" s="274">
        <f t="shared" si="266"/>
        <v>25</v>
      </c>
      <c r="AC637" s="400">
        <v>119</v>
      </c>
      <c r="AD637" s="400">
        <v>148</v>
      </c>
      <c r="AE637" s="401">
        <v>267</v>
      </c>
      <c r="AF637" s="371">
        <f t="shared" si="250"/>
        <v>0</v>
      </c>
      <c r="AG637" s="372">
        <f t="shared" si="241"/>
        <v>0</v>
      </c>
      <c r="AH637" s="372">
        <f t="shared" si="242"/>
        <v>0</v>
      </c>
      <c r="AJ637" s="99"/>
      <c r="AK637" s="100"/>
      <c r="AL637" s="100"/>
      <c r="AM637" s="100"/>
      <c r="AN637" s="100"/>
      <c r="AO637" s="100"/>
      <c r="AP637" s="100"/>
      <c r="AQ637" s="243"/>
      <c r="BA637" s="101"/>
      <c r="BD637" s="423">
        <f t="shared" si="258"/>
        <v>4</v>
      </c>
      <c r="BE637" s="423">
        <f t="shared" si="259"/>
        <v>21</v>
      </c>
      <c r="BF637" s="423">
        <f t="shared" si="260"/>
        <v>25</v>
      </c>
    </row>
    <row r="638" spans="1:58" s="97" customFormat="1" ht="15" customHeight="1">
      <c r="A638" s="96"/>
      <c r="B638" s="1283"/>
      <c r="C638" s="683" t="s">
        <v>656</v>
      </c>
      <c r="D638" s="217">
        <v>962</v>
      </c>
      <c r="E638" s="130">
        <v>1031</v>
      </c>
      <c r="F638" s="131">
        <v>1993</v>
      </c>
      <c r="G638" s="129"/>
      <c r="H638" s="130"/>
      <c r="I638" s="132">
        <f t="shared" si="244"/>
        <v>0</v>
      </c>
      <c r="J638" s="129">
        <v>14</v>
      </c>
      <c r="K638" s="130">
        <v>13</v>
      </c>
      <c r="L638" s="132">
        <f t="shared" si="245"/>
        <v>27</v>
      </c>
      <c r="M638" s="129"/>
      <c r="N638" s="130"/>
      <c r="O638" s="132">
        <f t="shared" si="246"/>
        <v>0</v>
      </c>
      <c r="P638" s="129">
        <v>11</v>
      </c>
      <c r="Q638" s="130">
        <v>11</v>
      </c>
      <c r="R638" s="132">
        <f t="shared" si="247"/>
        <v>22</v>
      </c>
      <c r="S638" s="129">
        <v>0</v>
      </c>
      <c r="T638" s="130">
        <v>0</v>
      </c>
      <c r="U638" s="132">
        <f t="shared" si="248"/>
        <v>0</v>
      </c>
      <c r="V638" s="74">
        <v>-3</v>
      </c>
      <c r="W638" s="75">
        <v>-3</v>
      </c>
      <c r="X638" s="132">
        <f t="shared" si="249"/>
        <v>-6</v>
      </c>
      <c r="Y638" s="129">
        <f t="shared" si="253"/>
        <v>962</v>
      </c>
      <c r="Z638" s="130">
        <f t="shared" si="254"/>
        <v>1030</v>
      </c>
      <c r="AA638" s="131">
        <f t="shared" si="255"/>
        <v>1992</v>
      </c>
      <c r="AB638" s="274">
        <f t="shared" si="266"/>
        <v>-1</v>
      </c>
      <c r="AC638" s="400">
        <v>962</v>
      </c>
      <c r="AD638" s="400">
        <v>1030</v>
      </c>
      <c r="AE638" s="401">
        <v>1992</v>
      </c>
      <c r="AF638" s="371">
        <f t="shared" si="250"/>
        <v>0</v>
      </c>
      <c r="AG638" s="372">
        <f t="shared" si="241"/>
        <v>0</v>
      </c>
      <c r="AH638" s="372">
        <f t="shared" si="242"/>
        <v>0</v>
      </c>
      <c r="AJ638" s="99"/>
      <c r="AK638" s="100"/>
      <c r="AL638" s="100"/>
      <c r="AM638" s="100"/>
      <c r="AN638" s="100"/>
      <c r="AO638" s="100"/>
      <c r="AP638" s="100"/>
      <c r="AQ638" s="243"/>
      <c r="BA638" s="101"/>
      <c r="BD638" s="423">
        <f t="shared" si="258"/>
        <v>0</v>
      </c>
      <c r="BE638" s="423">
        <f t="shared" si="259"/>
        <v>-1</v>
      </c>
      <c r="BF638" s="423">
        <f t="shared" si="260"/>
        <v>-1</v>
      </c>
    </row>
    <row r="639" spans="1:58" s="97" customFormat="1" ht="15" customHeight="1">
      <c r="A639" s="96"/>
      <c r="B639" s="1283"/>
      <c r="C639" s="683" t="s">
        <v>657</v>
      </c>
      <c r="D639" s="217">
        <v>60</v>
      </c>
      <c r="E639" s="130">
        <v>66</v>
      </c>
      <c r="F639" s="131">
        <v>126</v>
      </c>
      <c r="G639" s="129"/>
      <c r="H639" s="130"/>
      <c r="I639" s="132">
        <f t="shared" si="244"/>
        <v>0</v>
      </c>
      <c r="J639" s="129">
        <v>0</v>
      </c>
      <c r="K639" s="130">
        <v>0</v>
      </c>
      <c r="L639" s="132">
        <f t="shared" si="245"/>
        <v>0</v>
      </c>
      <c r="M639" s="129"/>
      <c r="N639" s="130"/>
      <c r="O639" s="132">
        <f t="shared" si="246"/>
        <v>0</v>
      </c>
      <c r="P639" s="129">
        <v>0</v>
      </c>
      <c r="Q639" s="130">
        <v>2</v>
      </c>
      <c r="R639" s="132">
        <f t="shared" si="247"/>
        <v>2</v>
      </c>
      <c r="S639" s="129">
        <v>0</v>
      </c>
      <c r="T639" s="130">
        <v>0</v>
      </c>
      <c r="U639" s="132">
        <f t="shared" si="248"/>
        <v>0</v>
      </c>
      <c r="V639" s="74">
        <v>0</v>
      </c>
      <c r="W639" s="75">
        <v>0</v>
      </c>
      <c r="X639" s="132">
        <f t="shared" si="249"/>
        <v>0</v>
      </c>
      <c r="Y639" s="129">
        <f t="shared" si="253"/>
        <v>60</v>
      </c>
      <c r="Z639" s="130">
        <f t="shared" si="254"/>
        <v>64</v>
      </c>
      <c r="AA639" s="131">
        <f t="shared" si="255"/>
        <v>124</v>
      </c>
      <c r="AB639" s="274">
        <f t="shared" si="266"/>
        <v>-2</v>
      </c>
      <c r="AC639" s="400">
        <v>60</v>
      </c>
      <c r="AD639" s="400">
        <v>64</v>
      </c>
      <c r="AE639" s="401">
        <v>124</v>
      </c>
      <c r="AF639" s="371">
        <f t="shared" si="250"/>
        <v>0</v>
      </c>
      <c r="AG639" s="372">
        <f t="shared" si="241"/>
        <v>0</v>
      </c>
      <c r="AH639" s="372">
        <f t="shared" si="242"/>
        <v>0</v>
      </c>
      <c r="AJ639" s="99"/>
      <c r="AK639" s="100"/>
      <c r="AL639" s="100"/>
      <c r="AM639" s="100"/>
      <c r="AN639" s="100"/>
      <c r="AO639" s="100"/>
      <c r="AP639" s="100"/>
      <c r="AQ639" s="243"/>
      <c r="BA639" s="101"/>
      <c r="BD639" s="423">
        <f t="shared" si="258"/>
        <v>0</v>
      </c>
      <c r="BE639" s="423">
        <f t="shared" si="259"/>
        <v>-2</v>
      </c>
      <c r="BF639" s="423">
        <f t="shared" si="260"/>
        <v>-2</v>
      </c>
    </row>
    <row r="640" spans="1:58" s="97" customFormat="1" ht="15" customHeight="1">
      <c r="A640" s="96"/>
      <c r="B640" s="1283"/>
      <c r="C640" s="683" t="s">
        <v>658</v>
      </c>
      <c r="D640" s="217">
        <v>1360</v>
      </c>
      <c r="E640" s="130">
        <v>1383</v>
      </c>
      <c r="F640" s="131">
        <v>2743</v>
      </c>
      <c r="G640" s="129"/>
      <c r="H640" s="130"/>
      <c r="I640" s="132">
        <f t="shared" si="244"/>
        <v>0</v>
      </c>
      <c r="J640" s="129">
        <v>19</v>
      </c>
      <c r="K640" s="130">
        <v>22</v>
      </c>
      <c r="L640" s="132">
        <f t="shared" si="245"/>
        <v>41</v>
      </c>
      <c r="M640" s="129"/>
      <c r="N640" s="130"/>
      <c r="O640" s="132">
        <f t="shared" si="246"/>
        <v>0</v>
      </c>
      <c r="P640" s="129">
        <v>30</v>
      </c>
      <c r="Q640" s="130">
        <v>19</v>
      </c>
      <c r="R640" s="132">
        <f t="shared" si="247"/>
        <v>49</v>
      </c>
      <c r="S640" s="129">
        <v>1</v>
      </c>
      <c r="T640" s="130">
        <v>1</v>
      </c>
      <c r="U640" s="132">
        <f t="shared" si="248"/>
        <v>2</v>
      </c>
      <c r="V640" s="74">
        <v>0</v>
      </c>
      <c r="W640" s="75">
        <v>-2</v>
      </c>
      <c r="X640" s="132">
        <f t="shared" si="249"/>
        <v>-2</v>
      </c>
      <c r="Y640" s="129">
        <f t="shared" si="253"/>
        <v>1350</v>
      </c>
      <c r="Z640" s="130">
        <f t="shared" si="254"/>
        <v>1385</v>
      </c>
      <c r="AA640" s="131">
        <f t="shared" si="255"/>
        <v>2735</v>
      </c>
      <c r="AB640" s="274">
        <f t="shared" si="266"/>
        <v>-8</v>
      </c>
      <c r="AC640" s="400">
        <v>1350</v>
      </c>
      <c r="AD640" s="400">
        <v>1385</v>
      </c>
      <c r="AE640" s="401">
        <v>2735</v>
      </c>
      <c r="AF640" s="371">
        <f t="shared" si="250"/>
        <v>0</v>
      </c>
      <c r="AG640" s="372">
        <f t="shared" si="241"/>
        <v>0</v>
      </c>
      <c r="AH640" s="372">
        <f t="shared" si="242"/>
        <v>0</v>
      </c>
      <c r="AJ640" s="99"/>
      <c r="AK640" s="100"/>
      <c r="AL640" s="100"/>
      <c r="AM640" s="100"/>
      <c r="AN640" s="100"/>
      <c r="AO640" s="100"/>
      <c r="AP640" s="100"/>
      <c r="AQ640" s="243"/>
      <c r="BA640" s="101"/>
      <c r="BD640" s="423">
        <f t="shared" si="258"/>
        <v>-10</v>
      </c>
      <c r="BE640" s="423">
        <f t="shared" si="259"/>
        <v>2</v>
      </c>
      <c r="BF640" s="423">
        <f t="shared" si="260"/>
        <v>-8</v>
      </c>
    </row>
    <row r="641" spans="1:58" s="97" customFormat="1" ht="15" customHeight="1">
      <c r="A641" s="96"/>
      <c r="B641" s="1283"/>
      <c r="C641" s="683" t="s">
        <v>659</v>
      </c>
      <c r="D641" s="217">
        <v>810</v>
      </c>
      <c r="E641" s="130">
        <v>793</v>
      </c>
      <c r="F641" s="131">
        <v>1603</v>
      </c>
      <c r="G641" s="129"/>
      <c r="H641" s="130"/>
      <c r="I641" s="132">
        <f t="shared" si="244"/>
        <v>0</v>
      </c>
      <c r="J641" s="129">
        <v>12</v>
      </c>
      <c r="K641" s="130">
        <v>14</v>
      </c>
      <c r="L641" s="132">
        <f t="shared" si="245"/>
        <v>26</v>
      </c>
      <c r="M641" s="129"/>
      <c r="N641" s="130"/>
      <c r="O641" s="132">
        <f t="shared" si="246"/>
        <v>0</v>
      </c>
      <c r="P641" s="129">
        <v>18</v>
      </c>
      <c r="Q641" s="130">
        <v>12</v>
      </c>
      <c r="R641" s="132">
        <f t="shared" si="247"/>
        <v>30</v>
      </c>
      <c r="S641" s="129">
        <v>1</v>
      </c>
      <c r="T641" s="130">
        <v>1</v>
      </c>
      <c r="U641" s="132">
        <f t="shared" si="248"/>
        <v>2</v>
      </c>
      <c r="V641" s="74">
        <v>-5</v>
      </c>
      <c r="W641" s="75">
        <v>-3</v>
      </c>
      <c r="X641" s="132">
        <f t="shared" si="249"/>
        <v>-8</v>
      </c>
      <c r="Y641" s="129">
        <f t="shared" si="253"/>
        <v>800</v>
      </c>
      <c r="Z641" s="130">
        <f t="shared" si="254"/>
        <v>793</v>
      </c>
      <c r="AA641" s="131">
        <f t="shared" si="255"/>
        <v>1593</v>
      </c>
      <c r="AB641" s="274">
        <f t="shared" si="266"/>
        <v>-10</v>
      </c>
      <c r="AC641" s="400">
        <v>800</v>
      </c>
      <c r="AD641" s="400">
        <v>793</v>
      </c>
      <c r="AE641" s="401">
        <v>1593</v>
      </c>
      <c r="AF641" s="371">
        <f t="shared" si="250"/>
        <v>0</v>
      </c>
      <c r="AG641" s="372">
        <f t="shared" si="241"/>
        <v>0</v>
      </c>
      <c r="AH641" s="372">
        <f t="shared" si="242"/>
        <v>0</v>
      </c>
      <c r="AJ641" s="99"/>
      <c r="AK641" s="100"/>
      <c r="AL641" s="100"/>
      <c r="AM641" s="100"/>
      <c r="AN641" s="100"/>
      <c r="AO641" s="100"/>
      <c r="AP641" s="100"/>
      <c r="AQ641" s="243"/>
      <c r="BA641" s="101"/>
      <c r="BD641" s="423">
        <f t="shared" si="258"/>
        <v>-10</v>
      </c>
      <c r="BE641" s="423">
        <f t="shared" si="259"/>
        <v>0</v>
      </c>
      <c r="BF641" s="423">
        <f t="shared" si="260"/>
        <v>-10</v>
      </c>
    </row>
    <row r="642" spans="1:58" s="97" customFormat="1" ht="15" customHeight="1">
      <c r="A642" s="96"/>
      <c r="B642" s="1283"/>
      <c r="C642" s="684" t="s">
        <v>660</v>
      </c>
      <c r="D642" s="220">
        <v>1596</v>
      </c>
      <c r="E642" s="152">
        <v>1632</v>
      </c>
      <c r="F642" s="153">
        <v>3228</v>
      </c>
      <c r="G642" s="151"/>
      <c r="H642" s="152"/>
      <c r="I642" s="154">
        <f t="shared" si="244"/>
        <v>0</v>
      </c>
      <c r="J642" s="151">
        <v>25</v>
      </c>
      <c r="K642" s="152">
        <v>18</v>
      </c>
      <c r="L642" s="154">
        <f t="shared" si="245"/>
        <v>43</v>
      </c>
      <c r="M642" s="151"/>
      <c r="N642" s="152"/>
      <c r="O642" s="154">
        <f t="shared" si="246"/>
        <v>0</v>
      </c>
      <c r="P642" s="151">
        <v>32</v>
      </c>
      <c r="Q642" s="152">
        <v>23</v>
      </c>
      <c r="R642" s="154">
        <f t="shared" si="247"/>
        <v>55</v>
      </c>
      <c r="S642" s="151">
        <v>1</v>
      </c>
      <c r="T642" s="152">
        <v>0</v>
      </c>
      <c r="U642" s="154">
        <f t="shared" si="248"/>
        <v>1</v>
      </c>
      <c r="V642" s="76">
        <v>2</v>
      </c>
      <c r="W642" s="77">
        <v>1</v>
      </c>
      <c r="X642" s="154">
        <f t="shared" si="249"/>
        <v>3</v>
      </c>
      <c r="Y642" s="151">
        <f t="shared" si="253"/>
        <v>1592</v>
      </c>
      <c r="Z642" s="152">
        <f t="shared" si="254"/>
        <v>1628</v>
      </c>
      <c r="AA642" s="153">
        <f t="shared" si="255"/>
        <v>3220</v>
      </c>
      <c r="AB642" s="275">
        <f t="shared" si="266"/>
        <v>-8</v>
      </c>
      <c r="AC642" s="402">
        <v>1592</v>
      </c>
      <c r="AD642" s="402">
        <v>1628</v>
      </c>
      <c r="AE642" s="403">
        <v>3220</v>
      </c>
      <c r="AF642" s="373">
        <f t="shared" si="250"/>
        <v>0</v>
      </c>
      <c r="AG642" s="374">
        <f t="shared" si="241"/>
        <v>0</v>
      </c>
      <c r="AH642" s="374">
        <f t="shared" si="242"/>
        <v>0</v>
      </c>
      <c r="AJ642" s="99"/>
      <c r="AK642" s="100"/>
      <c r="AL642" s="100"/>
      <c r="AM642" s="100"/>
      <c r="AN642" s="100"/>
      <c r="AO642" s="100"/>
      <c r="AP642" s="100"/>
      <c r="AQ642" s="243"/>
      <c r="BA642" s="101"/>
      <c r="BD642" s="423">
        <f t="shared" si="258"/>
        <v>-4</v>
      </c>
      <c r="BE642" s="423">
        <f t="shared" si="259"/>
        <v>-4</v>
      </c>
      <c r="BF642" s="423">
        <f t="shared" si="260"/>
        <v>-8</v>
      </c>
    </row>
    <row r="643" spans="1:58" s="97" customFormat="1" ht="15" customHeight="1">
      <c r="A643" s="96"/>
      <c r="B643" s="1283"/>
      <c r="C643" s="682" t="s">
        <v>661</v>
      </c>
      <c r="D643" s="605">
        <v>752</v>
      </c>
      <c r="E643" s="163">
        <v>779</v>
      </c>
      <c r="F643" s="164">
        <v>1531</v>
      </c>
      <c r="G643" s="162"/>
      <c r="H643" s="163"/>
      <c r="I643" s="165">
        <f t="shared" si="244"/>
        <v>0</v>
      </c>
      <c r="J643" s="162">
        <v>9</v>
      </c>
      <c r="K643" s="163">
        <v>8</v>
      </c>
      <c r="L643" s="165">
        <f t="shared" si="245"/>
        <v>17</v>
      </c>
      <c r="M643" s="162"/>
      <c r="N643" s="163"/>
      <c r="O643" s="165">
        <f t="shared" si="246"/>
        <v>0</v>
      </c>
      <c r="P643" s="162">
        <v>9</v>
      </c>
      <c r="Q643" s="163">
        <v>6</v>
      </c>
      <c r="R643" s="165">
        <f t="shared" si="247"/>
        <v>15</v>
      </c>
      <c r="S643" s="162">
        <v>0</v>
      </c>
      <c r="T643" s="163">
        <v>0</v>
      </c>
      <c r="U643" s="165">
        <f t="shared" si="248"/>
        <v>0</v>
      </c>
      <c r="V643" s="234">
        <v>-1</v>
      </c>
      <c r="W643" s="235">
        <v>0</v>
      </c>
      <c r="X643" s="165">
        <f t="shared" si="249"/>
        <v>-1</v>
      </c>
      <c r="Y643" s="162">
        <f t="shared" si="253"/>
        <v>751</v>
      </c>
      <c r="Z643" s="163">
        <f t="shared" si="254"/>
        <v>781</v>
      </c>
      <c r="AA643" s="164">
        <f t="shared" si="255"/>
        <v>1532</v>
      </c>
      <c r="AB643" s="276">
        <f t="shared" si="266"/>
        <v>1</v>
      </c>
      <c r="AC643" s="404">
        <v>751</v>
      </c>
      <c r="AD643" s="404">
        <v>781</v>
      </c>
      <c r="AE643" s="405">
        <v>1532</v>
      </c>
      <c r="AF643" s="375">
        <f t="shared" si="250"/>
        <v>0</v>
      </c>
      <c r="AG643" s="376">
        <f t="shared" si="241"/>
        <v>0</v>
      </c>
      <c r="AH643" s="376">
        <f t="shared" si="242"/>
        <v>0</v>
      </c>
      <c r="AJ643" s="99"/>
      <c r="AK643" s="100"/>
      <c r="AL643" s="100"/>
      <c r="AM643" s="100"/>
      <c r="AN643" s="100"/>
      <c r="AO643" s="100"/>
      <c r="AP643" s="100"/>
      <c r="AQ643" s="243"/>
      <c r="BA643" s="101"/>
      <c r="BD643" s="423">
        <f t="shared" si="258"/>
        <v>-1</v>
      </c>
      <c r="BE643" s="423">
        <f t="shared" si="259"/>
        <v>2</v>
      </c>
      <c r="BF643" s="423">
        <f t="shared" si="260"/>
        <v>1</v>
      </c>
    </row>
    <row r="644" spans="1:58" s="97" customFormat="1" ht="15" customHeight="1">
      <c r="A644" s="96"/>
      <c r="B644" s="1283"/>
      <c r="C644" s="683" t="s">
        <v>662</v>
      </c>
      <c r="D644" s="217">
        <v>123</v>
      </c>
      <c r="E644" s="130">
        <v>112</v>
      </c>
      <c r="F644" s="131">
        <v>235</v>
      </c>
      <c r="G644" s="129"/>
      <c r="H644" s="130"/>
      <c r="I644" s="132">
        <f t="shared" si="244"/>
        <v>0</v>
      </c>
      <c r="J644" s="129">
        <v>5</v>
      </c>
      <c r="K644" s="130">
        <v>3</v>
      </c>
      <c r="L644" s="132">
        <f t="shared" si="245"/>
        <v>8</v>
      </c>
      <c r="M644" s="129"/>
      <c r="N644" s="130"/>
      <c r="O644" s="132">
        <f t="shared" si="246"/>
        <v>0</v>
      </c>
      <c r="P644" s="129">
        <v>6</v>
      </c>
      <c r="Q644" s="130">
        <v>2</v>
      </c>
      <c r="R644" s="132">
        <f t="shared" si="247"/>
        <v>8</v>
      </c>
      <c r="S644" s="129">
        <v>0</v>
      </c>
      <c r="T644" s="130">
        <v>0</v>
      </c>
      <c r="U644" s="132">
        <f t="shared" si="248"/>
        <v>0</v>
      </c>
      <c r="V644" s="74">
        <v>0</v>
      </c>
      <c r="W644" s="75">
        <v>0</v>
      </c>
      <c r="X644" s="132">
        <f t="shared" si="249"/>
        <v>0</v>
      </c>
      <c r="Y644" s="129">
        <f t="shared" si="253"/>
        <v>122</v>
      </c>
      <c r="Z644" s="130">
        <f t="shared" si="254"/>
        <v>113</v>
      </c>
      <c r="AA644" s="131">
        <f t="shared" si="255"/>
        <v>235</v>
      </c>
      <c r="AB644" s="274">
        <f t="shared" si="266"/>
        <v>0</v>
      </c>
      <c r="AC644" s="400">
        <v>122</v>
      </c>
      <c r="AD644" s="400">
        <v>113</v>
      </c>
      <c r="AE644" s="401">
        <v>235</v>
      </c>
      <c r="AF644" s="371">
        <f t="shared" si="250"/>
        <v>0</v>
      </c>
      <c r="AG644" s="372">
        <f t="shared" si="241"/>
        <v>0</v>
      </c>
      <c r="AH644" s="372">
        <f t="shared" si="242"/>
        <v>0</v>
      </c>
      <c r="AJ644" s="99"/>
      <c r="AK644" s="100"/>
      <c r="AL644" s="100"/>
      <c r="AM644" s="100"/>
      <c r="AN644" s="100"/>
      <c r="AO644" s="100"/>
      <c r="AP644" s="100"/>
      <c r="AQ644" s="243"/>
      <c r="BA644" s="101"/>
      <c r="BD644" s="423">
        <f t="shared" si="258"/>
        <v>-1</v>
      </c>
      <c r="BE644" s="423">
        <f t="shared" si="259"/>
        <v>1</v>
      </c>
      <c r="BF644" s="423">
        <f t="shared" si="260"/>
        <v>0</v>
      </c>
    </row>
    <row r="645" spans="1:58" s="97" customFormat="1" ht="15" customHeight="1">
      <c r="A645" s="96"/>
      <c r="B645" s="1283"/>
      <c r="C645" s="683" t="s">
        <v>663</v>
      </c>
      <c r="D645" s="217">
        <v>59</v>
      </c>
      <c r="E645" s="130">
        <v>56</v>
      </c>
      <c r="F645" s="131">
        <v>115</v>
      </c>
      <c r="G645" s="129"/>
      <c r="H645" s="130"/>
      <c r="I645" s="132">
        <f t="shared" si="244"/>
        <v>0</v>
      </c>
      <c r="J645" s="129">
        <v>0</v>
      </c>
      <c r="K645" s="130">
        <v>3</v>
      </c>
      <c r="L645" s="132">
        <f t="shared" si="245"/>
        <v>3</v>
      </c>
      <c r="M645" s="129"/>
      <c r="N645" s="130"/>
      <c r="O645" s="132">
        <f t="shared" si="246"/>
        <v>0</v>
      </c>
      <c r="P645" s="129">
        <v>0</v>
      </c>
      <c r="Q645" s="130">
        <v>1</v>
      </c>
      <c r="R645" s="132">
        <f t="shared" si="247"/>
        <v>1</v>
      </c>
      <c r="S645" s="129">
        <v>0</v>
      </c>
      <c r="T645" s="130">
        <v>0</v>
      </c>
      <c r="U645" s="132">
        <f t="shared" si="248"/>
        <v>0</v>
      </c>
      <c r="V645" s="74">
        <v>0</v>
      </c>
      <c r="W645" s="75">
        <v>0</v>
      </c>
      <c r="X645" s="132">
        <f t="shared" si="249"/>
        <v>0</v>
      </c>
      <c r="Y645" s="129">
        <f t="shared" si="253"/>
        <v>59</v>
      </c>
      <c r="Z645" s="130">
        <f t="shared" si="254"/>
        <v>58</v>
      </c>
      <c r="AA645" s="131">
        <f t="shared" si="255"/>
        <v>117</v>
      </c>
      <c r="AB645" s="274">
        <f t="shared" si="266"/>
        <v>2</v>
      </c>
      <c r="AC645" s="400">
        <v>59</v>
      </c>
      <c r="AD645" s="400">
        <v>58</v>
      </c>
      <c r="AE645" s="401">
        <v>117</v>
      </c>
      <c r="AF645" s="371">
        <f t="shared" si="250"/>
        <v>0</v>
      </c>
      <c r="AG645" s="372">
        <f aca="true" t="shared" si="267" ref="AG645:AG690">IF(Z645=AD645,0,1)</f>
        <v>0</v>
      </c>
      <c r="AH645" s="372">
        <f aca="true" t="shared" si="268" ref="AH645:AH690">IF(AA645=AE645,0,1)</f>
        <v>0</v>
      </c>
      <c r="AJ645" s="99"/>
      <c r="AK645" s="100"/>
      <c r="AL645" s="100"/>
      <c r="AM645" s="100"/>
      <c r="AN645" s="100"/>
      <c r="AO645" s="100"/>
      <c r="AP645" s="100"/>
      <c r="AQ645" s="243"/>
      <c r="BA645" s="101"/>
      <c r="BD645" s="423">
        <f t="shared" si="258"/>
        <v>0</v>
      </c>
      <c r="BE645" s="423">
        <f t="shared" si="259"/>
        <v>2</v>
      </c>
      <c r="BF645" s="423">
        <f t="shared" si="260"/>
        <v>2</v>
      </c>
    </row>
    <row r="646" spans="1:58" s="97" customFormat="1" ht="15" customHeight="1">
      <c r="A646" s="96"/>
      <c r="B646" s="1283"/>
      <c r="C646" s="683" t="s">
        <v>664</v>
      </c>
      <c r="D646" s="217">
        <v>99</v>
      </c>
      <c r="E646" s="130">
        <v>102</v>
      </c>
      <c r="F646" s="131">
        <v>201</v>
      </c>
      <c r="G646" s="129"/>
      <c r="H646" s="130"/>
      <c r="I646" s="132">
        <f t="shared" si="244"/>
        <v>0</v>
      </c>
      <c r="J646" s="129">
        <v>0</v>
      </c>
      <c r="K646" s="130">
        <v>1</v>
      </c>
      <c r="L646" s="132">
        <f t="shared" si="245"/>
        <v>1</v>
      </c>
      <c r="M646" s="129"/>
      <c r="N646" s="130"/>
      <c r="O646" s="132">
        <f t="shared" si="246"/>
        <v>0</v>
      </c>
      <c r="P646" s="129">
        <v>1</v>
      </c>
      <c r="Q646" s="130">
        <v>1</v>
      </c>
      <c r="R646" s="132">
        <f t="shared" si="247"/>
        <v>2</v>
      </c>
      <c r="S646" s="129">
        <v>0</v>
      </c>
      <c r="T646" s="130">
        <v>0</v>
      </c>
      <c r="U646" s="132">
        <f t="shared" si="248"/>
        <v>0</v>
      </c>
      <c r="V646" s="74">
        <v>-1</v>
      </c>
      <c r="W646" s="75">
        <v>0</v>
      </c>
      <c r="X646" s="132">
        <f t="shared" si="249"/>
        <v>-1</v>
      </c>
      <c r="Y646" s="129">
        <f t="shared" si="253"/>
        <v>97</v>
      </c>
      <c r="Z646" s="130">
        <f t="shared" si="254"/>
        <v>102</v>
      </c>
      <c r="AA646" s="131">
        <f t="shared" si="255"/>
        <v>199</v>
      </c>
      <c r="AB646" s="274">
        <f t="shared" si="266"/>
        <v>-2</v>
      </c>
      <c r="AC646" s="400">
        <v>97</v>
      </c>
      <c r="AD646" s="400">
        <v>102</v>
      </c>
      <c r="AE646" s="401">
        <v>199</v>
      </c>
      <c r="AF646" s="371">
        <f aca="true" t="shared" si="269" ref="AF646:AF690">IF(Y646=AC646,0,1)</f>
        <v>0</v>
      </c>
      <c r="AG646" s="372">
        <f t="shared" si="267"/>
        <v>0</v>
      </c>
      <c r="AH646" s="372">
        <f t="shared" si="268"/>
        <v>0</v>
      </c>
      <c r="AJ646" s="99"/>
      <c r="AK646" s="100"/>
      <c r="AL646" s="100"/>
      <c r="AM646" s="100"/>
      <c r="AN646" s="100"/>
      <c r="AO646" s="100"/>
      <c r="AP646" s="100"/>
      <c r="AQ646" s="243"/>
      <c r="BA646" s="101"/>
      <c r="BD646" s="423">
        <f t="shared" si="258"/>
        <v>-2</v>
      </c>
      <c r="BE646" s="423">
        <f t="shared" si="259"/>
        <v>0</v>
      </c>
      <c r="BF646" s="423">
        <f t="shared" si="260"/>
        <v>-2</v>
      </c>
    </row>
    <row r="647" spans="1:58" s="97" customFormat="1" ht="15" customHeight="1">
      <c r="A647" s="96"/>
      <c r="B647" s="1283"/>
      <c r="C647" s="683" t="s">
        <v>665</v>
      </c>
      <c r="D647" s="217">
        <v>181</v>
      </c>
      <c r="E647" s="130">
        <v>183</v>
      </c>
      <c r="F647" s="131">
        <v>364</v>
      </c>
      <c r="G647" s="129"/>
      <c r="H647" s="130"/>
      <c r="I647" s="132">
        <f t="shared" si="244"/>
        <v>0</v>
      </c>
      <c r="J647" s="129">
        <v>1</v>
      </c>
      <c r="K647" s="130">
        <v>2</v>
      </c>
      <c r="L647" s="132">
        <f t="shared" si="245"/>
        <v>3</v>
      </c>
      <c r="M647" s="129"/>
      <c r="N647" s="130"/>
      <c r="O647" s="132">
        <f t="shared" si="246"/>
        <v>0</v>
      </c>
      <c r="P647" s="129">
        <v>2</v>
      </c>
      <c r="Q647" s="130">
        <v>3</v>
      </c>
      <c r="R647" s="132">
        <f t="shared" si="247"/>
        <v>5</v>
      </c>
      <c r="S647" s="129">
        <v>0</v>
      </c>
      <c r="T647" s="130">
        <v>0</v>
      </c>
      <c r="U647" s="132">
        <f t="shared" si="248"/>
        <v>0</v>
      </c>
      <c r="V647" s="74">
        <v>0</v>
      </c>
      <c r="W647" s="75">
        <v>0</v>
      </c>
      <c r="X647" s="132">
        <f t="shared" si="249"/>
        <v>0</v>
      </c>
      <c r="Y647" s="129">
        <f t="shared" si="253"/>
        <v>180</v>
      </c>
      <c r="Z647" s="130">
        <f t="shared" si="254"/>
        <v>182</v>
      </c>
      <c r="AA647" s="131">
        <f t="shared" si="255"/>
        <v>362</v>
      </c>
      <c r="AB647" s="274">
        <f t="shared" si="266"/>
        <v>-2</v>
      </c>
      <c r="AC647" s="400">
        <v>180</v>
      </c>
      <c r="AD647" s="400">
        <v>182</v>
      </c>
      <c r="AE647" s="401">
        <v>362</v>
      </c>
      <c r="AF647" s="371">
        <f t="shared" si="269"/>
        <v>0</v>
      </c>
      <c r="AG647" s="372">
        <f t="shared" si="267"/>
        <v>0</v>
      </c>
      <c r="AH647" s="372">
        <f t="shared" si="268"/>
        <v>0</v>
      </c>
      <c r="AJ647" s="99"/>
      <c r="AK647" s="100"/>
      <c r="AL647" s="100"/>
      <c r="AM647" s="100"/>
      <c r="AN647" s="100"/>
      <c r="AO647" s="100"/>
      <c r="AP647" s="100"/>
      <c r="AQ647" s="243"/>
      <c r="BA647" s="101"/>
      <c r="BD647" s="423">
        <f t="shared" si="258"/>
        <v>-1</v>
      </c>
      <c r="BE647" s="423">
        <f t="shared" si="259"/>
        <v>-1</v>
      </c>
      <c r="BF647" s="423">
        <f t="shared" si="260"/>
        <v>-2</v>
      </c>
    </row>
    <row r="648" spans="1:58" s="97" customFormat="1" ht="15" customHeight="1">
      <c r="A648" s="96"/>
      <c r="B648" s="1283"/>
      <c r="C648" s="683" t="s">
        <v>666</v>
      </c>
      <c r="D648" s="217">
        <v>38</v>
      </c>
      <c r="E648" s="130">
        <v>35</v>
      </c>
      <c r="F648" s="131">
        <v>73</v>
      </c>
      <c r="G648" s="129"/>
      <c r="H648" s="130"/>
      <c r="I648" s="132">
        <f aca="true" t="shared" si="270" ref="I648:I689">SUM(G648:H648)</f>
        <v>0</v>
      </c>
      <c r="J648" s="129">
        <v>0</v>
      </c>
      <c r="K648" s="130">
        <v>0</v>
      </c>
      <c r="L648" s="132">
        <f aca="true" t="shared" si="271" ref="L648:L689">SUM(J648:K648)</f>
        <v>0</v>
      </c>
      <c r="M648" s="129"/>
      <c r="N648" s="130"/>
      <c r="O648" s="132">
        <f aca="true" t="shared" si="272" ref="O648:O689">SUM(M648:N648)</f>
        <v>0</v>
      </c>
      <c r="P648" s="129">
        <v>0</v>
      </c>
      <c r="Q648" s="130">
        <v>0</v>
      </c>
      <c r="R648" s="132">
        <f aca="true" t="shared" si="273" ref="R648:R689">SUM(P648:Q648)</f>
        <v>0</v>
      </c>
      <c r="S648" s="129">
        <v>0</v>
      </c>
      <c r="T648" s="130">
        <v>0</v>
      </c>
      <c r="U648" s="132">
        <f aca="true" t="shared" si="274" ref="U648:U689">SUM(S648:T648)</f>
        <v>0</v>
      </c>
      <c r="V648" s="74">
        <v>0</v>
      </c>
      <c r="W648" s="75">
        <v>0</v>
      </c>
      <c r="X648" s="132">
        <f aca="true" t="shared" si="275" ref="X648:X689">SUM(V648:W648)</f>
        <v>0</v>
      </c>
      <c r="Y648" s="129">
        <f t="shared" si="253"/>
        <v>38</v>
      </c>
      <c r="Z648" s="130">
        <f t="shared" si="254"/>
        <v>35</v>
      </c>
      <c r="AA648" s="131">
        <f t="shared" si="255"/>
        <v>73</v>
      </c>
      <c r="AB648" s="274">
        <f t="shared" si="266"/>
        <v>0</v>
      </c>
      <c r="AC648" s="400">
        <v>38</v>
      </c>
      <c r="AD648" s="400">
        <v>35</v>
      </c>
      <c r="AE648" s="401">
        <v>73</v>
      </c>
      <c r="AF648" s="371">
        <f t="shared" si="269"/>
        <v>0</v>
      </c>
      <c r="AG648" s="372">
        <f t="shared" si="267"/>
        <v>0</v>
      </c>
      <c r="AH648" s="372">
        <f t="shared" si="268"/>
        <v>0</v>
      </c>
      <c r="AJ648" s="99"/>
      <c r="AK648" s="100"/>
      <c r="AL648" s="100"/>
      <c r="AM648" s="100"/>
      <c r="AN648" s="100"/>
      <c r="AO648" s="100"/>
      <c r="AP648" s="100"/>
      <c r="AQ648" s="243"/>
      <c r="BA648" s="101"/>
      <c r="BD648" s="423">
        <f t="shared" si="258"/>
        <v>0</v>
      </c>
      <c r="BE648" s="423">
        <f t="shared" si="259"/>
        <v>0</v>
      </c>
      <c r="BF648" s="423">
        <f t="shared" si="260"/>
        <v>0</v>
      </c>
    </row>
    <row r="649" spans="1:58" s="97" customFormat="1" ht="15" customHeight="1">
      <c r="A649" s="96"/>
      <c r="B649" s="1283"/>
      <c r="C649" s="683" t="s">
        <v>667</v>
      </c>
      <c r="D649" s="217">
        <v>83</v>
      </c>
      <c r="E649" s="130">
        <v>75</v>
      </c>
      <c r="F649" s="131">
        <v>158</v>
      </c>
      <c r="G649" s="129"/>
      <c r="H649" s="130"/>
      <c r="I649" s="132">
        <f t="shared" si="270"/>
        <v>0</v>
      </c>
      <c r="J649" s="129">
        <v>1</v>
      </c>
      <c r="K649" s="130">
        <v>1</v>
      </c>
      <c r="L649" s="132">
        <f t="shared" si="271"/>
        <v>2</v>
      </c>
      <c r="M649" s="129"/>
      <c r="N649" s="130"/>
      <c r="O649" s="132">
        <f t="shared" si="272"/>
        <v>0</v>
      </c>
      <c r="P649" s="129">
        <v>0</v>
      </c>
      <c r="Q649" s="130">
        <v>1</v>
      </c>
      <c r="R649" s="132">
        <f t="shared" si="273"/>
        <v>1</v>
      </c>
      <c r="S649" s="129">
        <v>0</v>
      </c>
      <c r="T649" s="130">
        <v>0</v>
      </c>
      <c r="U649" s="132">
        <f t="shared" si="274"/>
        <v>0</v>
      </c>
      <c r="V649" s="74">
        <v>0</v>
      </c>
      <c r="W649" s="75">
        <v>-1</v>
      </c>
      <c r="X649" s="132">
        <f t="shared" si="275"/>
        <v>-1</v>
      </c>
      <c r="Y649" s="129">
        <f t="shared" si="253"/>
        <v>84</v>
      </c>
      <c r="Z649" s="130">
        <f t="shared" si="254"/>
        <v>74</v>
      </c>
      <c r="AA649" s="131">
        <f t="shared" si="255"/>
        <v>158</v>
      </c>
      <c r="AB649" s="274">
        <f t="shared" si="266"/>
        <v>0</v>
      </c>
      <c r="AC649" s="400">
        <v>84</v>
      </c>
      <c r="AD649" s="400">
        <v>74</v>
      </c>
      <c r="AE649" s="401">
        <v>158</v>
      </c>
      <c r="AF649" s="371">
        <f t="shared" si="269"/>
        <v>0</v>
      </c>
      <c r="AG649" s="372">
        <f t="shared" si="267"/>
        <v>0</v>
      </c>
      <c r="AH649" s="372">
        <f t="shared" si="268"/>
        <v>0</v>
      </c>
      <c r="AJ649" s="99"/>
      <c r="AK649" s="100"/>
      <c r="AL649" s="100"/>
      <c r="AM649" s="100"/>
      <c r="AN649" s="100"/>
      <c r="AO649" s="100"/>
      <c r="AP649" s="100"/>
      <c r="AQ649" s="243"/>
      <c r="BA649" s="101"/>
      <c r="BD649" s="423">
        <f t="shared" si="258"/>
        <v>1</v>
      </c>
      <c r="BE649" s="423">
        <f t="shared" si="259"/>
        <v>-1</v>
      </c>
      <c r="BF649" s="423">
        <f t="shared" si="260"/>
        <v>0</v>
      </c>
    </row>
    <row r="650" spans="1:58" s="97" customFormat="1" ht="15" customHeight="1">
      <c r="A650" s="96"/>
      <c r="B650" s="1283"/>
      <c r="C650" s="683" t="s">
        <v>668</v>
      </c>
      <c r="D650" s="217">
        <v>187</v>
      </c>
      <c r="E650" s="130">
        <v>151</v>
      </c>
      <c r="F650" s="131">
        <v>338</v>
      </c>
      <c r="G650" s="129"/>
      <c r="H650" s="130"/>
      <c r="I650" s="132">
        <f t="shared" si="270"/>
        <v>0</v>
      </c>
      <c r="J650" s="129">
        <v>2</v>
      </c>
      <c r="K650" s="130">
        <v>2</v>
      </c>
      <c r="L650" s="132">
        <f t="shared" si="271"/>
        <v>4</v>
      </c>
      <c r="M650" s="129"/>
      <c r="N650" s="130"/>
      <c r="O650" s="132">
        <f t="shared" si="272"/>
        <v>0</v>
      </c>
      <c r="P650" s="129">
        <v>3</v>
      </c>
      <c r="Q650" s="130">
        <v>0</v>
      </c>
      <c r="R650" s="132">
        <f t="shared" si="273"/>
        <v>3</v>
      </c>
      <c r="S650" s="129">
        <v>0</v>
      </c>
      <c r="T650" s="130">
        <v>0</v>
      </c>
      <c r="U650" s="132">
        <f t="shared" si="274"/>
        <v>0</v>
      </c>
      <c r="V650" s="74">
        <v>0</v>
      </c>
      <c r="W650" s="75">
        <v>0</v>
      </c>
      <c r="X650" s="132">
        <f t="shared" si="275"/>
        <v>0</v>
      </c>
      <c r="Y650" s="129">
        <f t="shared" si="253"/>
        <v>186</v>
      </c>
      <c r="Z650" s="130">
        <f t="shared" si="254"/>
        <v>153</v>
      </c>
      <c r="AA650" s="131">
        <f t="shared" si="255"/>
        <v>339</v>
      </c>
      <c r="AB650" s="274">
        <f t="shared" si="266"/>
        <v>1</v>
      </c>
      <c r="AC650" s="400">
        <v>186</v>
      </c>
      <c r="AD650" s="400">
        <v>153</v>
      </c>
      <c r="AE650" s="401">
        <v>339</v>
      </c>
      <c r="AF650" s="371">
        <f t="shared" si="269"/>
        <v>0</v>
      </c>
      <c r="AG650" s="372">
        <f t="shared" si="267"/>
        <v>0</v>
      </c>
      <c r="AH650" s="372">
        <f t="shared" si="268"/>
        <v>0</v>
      </c>
      <c r="AJ650" s="99"/>
      <c r="AK650" s="100"/>
      <c r="AL650" s="100"/>
      <c r="AM650" s="100"/>
      <c r="AN650" s="100"/>
      <c r="AO650" s="100"/>
      <c r="AP650" s="100"/>
      <c r="AQ650" s="243"/>
      <c r="BA650" s="101"/>
      <c r="BD650" s="423">
        <f t="shared" si="258"/>
        <v>-1</v>
      </c>
      <c r="BE650" s="423">
        <f t="shared" si="259"/>
        <v>2</v>
      </c>
      <c r="BF650" s="423">
        <f t="shared" si="260"/>
        <v>1</v>
      </c>
    </row>
    <row r="651" spans="1:58" s="97" customFormat="1" ht="15" customHeight="1">
      <c r="A651" s="96"/>
      <c r="B651" s="1283"/>
      <c r="C651" s="683" t="s">
        <v>669</v>
      </c>
      <c r="D651" s="217">
        <v>40</v>
      </c>
      <c r="E651" s="130">
        <v>35</v>
      </c>
      <c r="F651" s="131">
        <v>75</v>
      </c>
      <c r="G651" s="129"/>
      <c r="H651" s="130"/>
      <c r="I651" s="132">
        <f t="shared" si="270"/>
        <v>0</v>
      </c>
      <c r="J651" s="129">
        <v>0</v>
      </c>
      <c r="K651" s="130">
        <v>0</v>
      </c>
      <c r="L651" s="132">
        <f t="shared" si="271"/>
        <v>0</v>
      </c>
      <c r="M651" s="129"/>
      <c r="N651" s="130"/>
      <c r="O651" s="132">
        <f t="shared" si="272"/>
        <v>0</v>
      </c>
      <c r="P651" s="129">
        <v>1</v>
      </c>
      <c r="Q651" s="130">
        <v>0</v>
      </c>
      <c r="R651" s="132">
        <f t="shared" si="273"/>
        <v>1</v>
      </c>
      <c r="S651" s="129">
        <v>0</v>
      </c>
      <c r="T651" s="130">
        <v>0</v>
      </c>
      <c r="U651" s="132">
        <f t="shared" si="274"/>
        <v>0</v>
      </c>
      <c r="V651" s="74">
        <v>-1</v>
      </c>
      <c r="W651" s="75">
        <v>-1</v>
      </c>
      <c r="X651" s="132">
        <f t="shared" si="275"/>
        <v>-2</v>
      </c>
      <c r="Y651" s="129">
        <f t="shared" si="253"/>
        <v>38</v>
      </c>
      <c r="Z651" s="130">
        <f t="shared" si="254"/>
        <v>34</v>
      </c>
      <c r="AA651" s="131">
        <f t="shared" si="255"/>
        <v>72</v>
      </c>
      <c r="AB651" s="274">
        <f t="shared" si="266"/>
        <v>-3</v>
      </c>
      <c r="AC651" s="400">
        <v>38</v>
      </c>
      <c r="AD651" s="400">
        <v>34</v>
      </c>
      <c r="AE651" s="401">
        <v>72</v>
      </c>
      <c r="AF651" s="371">
        <f t="shared" si="269"/>
        <v>0</v>
      </c>
      <c r="AG651" s="372">
        <f t="shared" si="267"/>
        <v>0</v>
      </c>
      <c r="AH651" s="372">
        <f t="shared" si="268"/>
        <v>0</v>
      </c>
      <c r="AJ651" s="99"/>
      <c r="AK651" s="100"/>
      <c r="AL651" s="100"/>
      <c r="AM651" s="100"/>
      <c r="AN651" s="100"/>
      <c r="AO651" s="100"/>
      <c r="AP651" s="100"/>
      <c r="AQ651" s="243"/>
      <c r="BA651" s="101"/>
      <c r="BD651" s="423">
        <f t="shared" si="258"/>
        <v>-2</v>
      </c>
      <c r="BE651" s="423">
        <f t="shared" si="259"/>
        <v>-1</v>
      </c>
      <c r="BF651" s="423">
        <f t="shared" si="260"/>
        <v>-3</v>
      </c>
    </row>
    <row r="652" spans="1:58" s="97" customFormat="1" ht="15" customHeight="1">
      <c r="A652" s="96"/>
      <c r="B652" s="1283"/>
      <c r="C652" s="684" t="s">
        <v>670</v>
      </c>
      <c r="D652" s="220">
        <v>103</v>
      </c>
      <c r="E652" s="152">
        <v>109</v>
      </c>
      <c r="F652" s="153">
        <v>212</v>
      </c>
      <c r="G652" s="151"/>
      <c r="H652" s="152"/>
      <c r="I652" s="154">
        <f t="shared" si="270"/>
        <v>0</v>
      </c>
      <c r="J652" s="151">
        <v>0</v>
      </c>
      <c r="K652" s="152">
        <v>0</v>
      </c>
      <c r="L652" s="154">
        <f t="shared" si="271"/>
        <v>0</v>
      </c>
      <c r="M652" s="151"/>
      <c r="N652" s="152"/>
      <c r="O652" s="154">
        <f t="shared" si="272"/>
        <v>0</v>
      </c>
      <c r="P652" s="151">
        <v>3</v>
      </c>
      <c r="Q652" s="152">
        <v>3</v>
      </c>
      <c r="R652" s="154">
        <f t="shared" si="273"/>
        <v>6</v>
      </c>
      <c r="S652" s="151">
        <v>0</v>
      </c>
      <c r="T652" s="152">
        <v>0</v>
      </c>
      <c r="U652" s="154">
        <f t="shared" si="274"/>
        <v>0</v>
      </c>
      <c r="V652" s="76">
        <v>0</v>
      </c>
      <c r="W652" s="77">
        <v>-2</v>
      </c>
      <c r="X652" s="154">
        <f t="shared" si="275"/>
        <v>-2</v>
      </c>
      <c r="Y652" s="151">
        <f t="shared" si="253"/>
        <v>100</v>
      </c>
      <c r="Z652" s="152">
        <f t="shared" si="254"/>
        <v>104</v>
      </c>
      <c r="AA652" s="153">
        <f t="shared" si="255"/>
        <v>204</v>
      </c>
      <c r="AB652" s="275">
        <f t="shared" si="266"/>
        <v>-8</v>
      </c>
      <c r="AC652" s="402">
        <v>100</v>
      </c>
      <c r="AD652" s="402">
        <v>104</v>
      </c>
      <c r="AE652" s="403">
        <v>204</v>
      </c>
      <c r="AF652" s="373">
        <f t="shared" si="269"/>
        <v>0</v>
      </c>
      <c r="AG652" s="374">
        <f t="shared" si="267"/>
        <v>0</v>
      </c>
      <c r="AH652" s="374">
        <f t="shared" si="268"/>
        <v>0</v>
      </c>
      <c r="AJ652" s="99"/>
      <c r="AK652" s="100"/>
      <c r="AL652" s="100"/>
      <c r="AM652" s="100"/>
      <c r="AN652" s="100"/>
      <c r="AO652" s="100"/>
      <c r="AP652" s="100"/>
      <c r="AQ652" s="243"/>
      <c r="BA652" s="101"/>
      <c r="BD652" s="423">
        <f t="shared" si="258"/>
        <v>-3</v>
      </c>
      <c r="BE652" s="423">
        <f t="shared" si="259"/>
        <v>-5</v>
      </c>
      <c r="BF652" s="423">
        <f t="shared" si="260"/>
        <v>-8</v>
      </c>
    </row>
    <row r="653" spans="1:58" s="97" customFormat="1" ht="15" customHeight="1">
      <c r="A653" s="96"/>
      <c r="B653" s="1283"/>
      <c r="C653" s="682" t="s">
        <v>671</v>
      </c>
      <c r="D653" s="605">
        <v>210</v>
      </c>
      <c r="E653" s="163">
        <v>205</v>
      </c>
      <c r="F653" s="164">
        <v>415</v>
      </c>
      <c r="G653" s="162"/>
      <c r="H653" s="163"/>
      <c r="I653" s="165">
        <f t="shared" si="270"/>
        <v>0</v>
      </c>
      <c r="J653" s="162">
        <v>4</v>
      </c>
      <c r="K653" s="163">
        <v>2</v>
      </c>
      <c r="L653" s="165">
        <f t="shared" si="271"/>
        <v>6</v>
      </c>
      <c r="M653" s="162"/>
      <c r="N653" s="163"/>
      <c r="O653" s="165">
        <f t="shared" si="272"/>
        <v>0</v>
      </c>
      <c r="P653" s="162">
        <v>7</v>
      </c>
      <c r="Q653" s="163">
        <v>7</v>
      </c>
      <c r="R653" s="165">
        <f t="shared" si="273"/>
        <v>14</v>
      </c>
      <c r="S653" s="162">
        <v>0</v>
      </c>
      <c r="T653" s="163">
        <v>0</v>
      </c>
      <c r="U653" s="165">
        <f t="shared" si="274"/>
        <v>0</v>
      </c>
      <c r="V653" s="234">
        <v>-1</v>
      </c>
      <c r="W653" s="235">
        <v>0</v>
      </c>
      <c r="X653" s="165">
        <f t="shared" si="275"/>
        <v>-1</v>
      </c>
      <c r="Y653" s="162">
        <f t="shared" si="253"/>
        <v>206</v>
      </c>
      <c r="Z653" s="163">
        <f t="shared" si="254"/>
        <v>200</v>
      </c>
      <c r="AA653" s="164">
        <f t="shared" si="255"/>
        <v>406</v>
      </c>
      <c r="AB653" s="276">
        <f t="shared" si="266"/>
        <v>-9</v>
      </c>
      <c r="AC653" s="404">
        <v>206</v>
      </c>
      <c r="AD653" s="404">
        <v>200</v>
      </c>
      <c r="AE653" s="405">
        <v>406</v>
      </c>
      <c r="AF653" s="375">
        <f t="shared" si="269"/>
        <v>0</v>
      </c>
      <c r="AG653" s="376">
        <f t="shared" si="267"/>
        <v>0</v>
      </c>
      <c r="AH653" s="376">
        <f t="shared" si="268"/>
        <v>0</v>
      </c>
      <c r="AJ653" s="99"/>
      <c r="AK653" s="100"/>
      <c r="AL653" s="100"/>
      <c r="AM653" s="100"/>
      <c r="AN653" s="100"/>
      <c r="AO653" s="100"/>
      <c r="AP653" s="100"/>
      <c r="AQ653" s="243"/>
      <c r="BA653" s="101"/>
      <c r="BD653" s="423">
        <f t="shared" si="258"/>
        <v>-4</v>
      </c>
      <c r="BE653" s="423">
        <f t="shared" si="259"/>
        <v>-5</v>
      </c>
      <c r="BF653" s="423">
        <f t="shared" si="260"/>
        <v>-9</v>
      </c>
    </row>
    <row r="654" spans="1:58" s="97" customFormat="1" ht="15" customHeight="1">
      <c r="A654" s="96"/>
      <c r="B654" s="1283"/>
      <c r="C654" s="683" t="s">
        <v>672</v>
      </c>
      <c r="D654" s="217">
        <v>64</v>
      </c>
      <c r="E654" s="130">
        <v>58</v>
      </c>
      <c r="F654" s="131">
        <v>122</v>
      </c>
      <c r="G654" s="129"/>
      <c r="H654" s="130"/>
      <c r="I654" s="132">
        <f t="shared" si="270"/>
        <v>0</v>
      </c>
      <c r="J654" s="129">
        <v>0</v>
      </c>
      <c r="K654" s="130">
        <v>1</v>
      </c>
      <c r="L654" s="132">
        <f t="shared" si="271"/>
        <v>1</v>
      </c>
      <c r="M654" s="129"/>
      <c r="N654" s="130"/>
      <c r="O654" s="132">
        <f t="shared" si="272"/>
        <v>0</v>
      </c>
      <c r="P654" s="129">
        <v>1</v>
      </c>
      <c r="Q654" s="130">
        <v>1</v>
      </c>
      <c r="R654" s="132">
        <f t="shared" si="273"/>
        <v>2</v>
      </c>
      <c r="S654" s="129">
        <v>0</v>
      </c>
      <c r="T654" s="130">
        <v>0</v>
      </c>
      <c r="U654" s="132">
        <f t="shared" si="274"/>
        <v>0</v>
      </c>
      <c r="V654" s="74">
        <v>0</v>
      </c>
      <c r="W654" s="75">
        <v>0</v>
      </c>
      <c r="X654" s="132">
        <f t="shared" si="275"/>
        <v>0</v>
      </c>
      <c r="Y654" s="129">
        <f t="shared" si="253"/>
        <v>63</v>
      </c>
      <c r="Z654" s="130">
        <f t="shared" si="254"/>
        <v>58</v>
      </c>
      <c r="AA654" s="131">
        <f t="shared" si="255"/>
        <v>121</v>
      </c>
      <c r="AB654" s="274">
        <f t="shared" si="266"/>
        <v>-1</v>
      </c>
      <c r="AC654" s="400">
        <v>63</v>
      </c>
      <c r="AD654" s="400">
        <v>58</v>
      </c>
      <c r="AE654" s="401">
        <v>121</v>
      </c>
      <c r="AF654" s="371">
        <f t="shared" si="269"/>
        <v>0</v>
      </c>
      <c r="AG654" s="372">
        <f t="shared" si="267"/>
        <v>0</v>
      </c>
      <c r="AH654" s="372">
        <f t="shared" si="268"/>
        <v>0</v>
      </c>
      <c r="AJ654" s="99"/>
      <c r="AK654" s="100"/>
      <c r="AL654" s="100"/>
      <c r="AM654" s="100"/>
      <c r="AN654" s="100"/>
      <c r="AO654" s="100"/>
      <c r="AP654" s="100"/>
      <c r="AQ654" s="243"/>
      <c r="BA654" s="101"/>
      <c r="BD654" s="423">
        <f t="shared" si="258"/>
        <v>-1</v>
      </c>
      <c r="BE654" s="423">
        <f t="shared" si="259"/>
        <v>0</v>
      </c>
      <c r="BF654" s="423">
        <f t="shared" si="260"/>
        <v>-1</v>
      </c>
    </row>
    <row r="655" spans="1:58" s="97" customFormat="1" ht="15" customHeight="1">
      <c r="A655" s="96"/>
      <c r="B655" s="1283"/>
      <c r="C655" s="683" t="s">
        <v>673</v>
      </c>
      <c r="D655" s="217">
        <v>1194</v>
      </c>
      <c r="E655" s="130">
        <v>1241</v>
      </c>
      <c r="F655" s="131">
        <v>2435</v>
      </c>
      <c r="G655" s="129"/>
      <c r="H655" s="130"/>
      <c r="I655" s="132">
        <f t="shared" si="270"/>
        <v>0</v>
      </c>
      <c r="J655" s="129">
        <v>18</v>
      </c>
      <c r="K655" s="130">
        <v>19</v>
      </c>
      <c r="L655" s="132">
        <f t="shared" si="271"/>
        <v>37</v>
      </c>
      <c r="M655" s="129"/>
      <c r="N655" s="130"/>
      <c r="O655" s="132">
        <f t="shared" si="272"/>
        <v>0</v>
      </c>
      <c r="P655" s="129">
        <v>19</v>
      </c>
      <c r="Q655" s="130">
        <v>16</v>
      </c>
      <c r="R655" s="132">
        <f t="shared" si="273"/>
        <v>35</v>
      </c>
      <c r="S655" s="129">
        <v>1</v>
      </c>
      <c r="T655" s="130">
        <v>1</v>
      </c>
      <c r="U655" s="132">
        <f t="shared" si="274"/>
        <v>2</v>
      </c>
      <c r="V655" s="74">
        <v>2</v>
      </c>
      <c r="W655" s="75">
        <v>4</v>
      </c>
      <c r="X655" s="132">
        <f t="shared" si="275"/>
        <v>6</v>
      </c>
      <c r="Y655" s="129">
        <f t="shared" si="253"/>
        <v>1196</v>
      </c>
      <c r="Z655" s="130">
        <f t="shared" si="254"/>
        <v>1249</v>
      </c>
      <c r="AA655" s="131">
        <f t="shared" si="255"/>
        <v>2445</v>
      </c>
      <c r="AB655" s="274">
        <f t="shared" si="266"/>
        <v>10</v>
      </c>
      <c r="AC655" s="400">
        <v>1196</v>
      </c>
      <c r="AD655" s="400">
        <v>1249</v>
      </c>
      <c r="AE655" s="401">
        <v>2445</v>
      </c>
      <c r="AF655" s="371">
        <f t="shared" si="269"/>
        <v>0</v>
      </c>
      <c r="AG655" s="372">
        <f t="shared" si="267"/>
        <v>0</v>
      </c>
      <c r="AH655" s="372">
        <f t="shared" si="268"/>
        <v>0</v>
      </c>
      <c r="AJ655" s="99"/>
      <c r="AK655" s="100"/>
      <c r="AL655" s="100"/>
      <c r="AM655" s="100"/>
      <c r="AN655" s="100"/>
      <c r="AO655" s="100"/>
      <c r="AP655" s="100"/>
      <c r="AQ655" s="243"/>
      <c r="BA655" s="101"/>
      <c r="BD655" s="423">
        <f t="shared" si="258"/>
        <v>2</v>
      </c>
      <c r="BE655" s="423">
        <f t="shared" si="259"/>
        <v>8</v>
      </c>
      <c r="BF655" s="423">
        <f t="shared" si="260"/>
        <v>10</v>
      </c>
    </row>
    <row r="656" spans="1:58" s="97" customFormat="1" ht="15" customHeight="1">
      <c r="A656" s="96"/>
      <c r="B656" s="1284"/>
      <c r="C656" s="684" t="s">
        <v>244</v>
      </c>
      <c r="D656" s="681">
        <v>10570</v>
      </c>
      <c r="E656" s="200">
        <v>10781</v>
      </c>
      <c r="F656" s="201">
        <v>21351</v>
      </c>
      <c r="G656" s="199">
        <f aca="true" t="shared" si="276" ref="G656:W656">SUM(G623:G655)</f>
        <v>0</v>
      </c>
      <c r="H656" s="200">
        <f t="shared" si="276"/>
        <v>0</v>
      </c>
      <c r="I656" s="201">
        <f t="shared" si="270"/>
        <v>0</v>
      </c>
      <c r="J656" s="199">
        <f t="shared" si="276"/>
        <v>163</v>
      </c>
      <c r="K656" s="200">
        <f t="shared" si="276"/>
        <v>157</v>
      </c>
      <c r="L656" s="201">
        <f t="shared" si="271"/>
        <v>320</v>
      </c>
      <c r="M656" s="199">
        <f>SUM(M623:M655)</f>
        <v>0</v>
      </c>
      <c r="N656" s="200">
        <f>SUM(N623:N655)</f>
        <v>0</v>
      </c>
      <c r="O656" s="201">
        <f t="shared" si="272"/>
        <v>0</v>
      </c>
      <c r="P656" s="199">
        <f t="shared" si="276"/>
        <v>215</v>
      </c>
      <c r="Q656" s="200">
        <f t="shared" si="276"/>
        <v>147</v>
      </c>
      <c r="R656" s="201">
        <f t="shared" si="273"/>
        <v>362</v>
      </c>
      <c r="S656" s="199">
        <f t="shared" si="276"/>
        <v>4</v>
      </c>
      <c r="T656" s="200">
        <f t="shared" si="276"/>
        <v>3</v>
      </c>
      <c r="U656" s="201">
        <f t="shared" si="274"/>
        <v>7</v>
      </c>
      <c r="V656" s="64">
        <f t="shared" si="276"/>
        <v>0</v>
      </c>
      <c r="W656" s="65">
        <f t="shared" si="276"/>
        <v>0</v>
      </c>
      <c r="X656" s="201">
        <f t="shared" si="275"/>
        <v>0</v>
      </c>
      <c r="Y656" s="199">
        <f t="shared" si="253"/>
        <v>10522</v>
      </c>
      <c r="Z656" s="200">
        <f t="shared" si="254"/>
        <v>10794</v>
      </c>
      <c r="AA656" s="201">
        <f t="shared" si="255"/>
        <v>21316</v>
      </c>
      <c r="AB656" s="279">
        <f>SUM(AB623:AB655)</f>
        <v>-35</v>
      </c>
      <c r="AC656" s="419">
        <f>SUM(AC623:AC655)</f>
        <v>10522</v>
      </c>
      <c r="AD656" s="419">
        <f>SUM(AD623:AD655)</f>
        <v>10794</v>
      </c>
      <c r="AE656" s="419">
        <f>SUM(AE623:AE655)</f>
        <v>21316</v>
      </c>
      <c r="AF656" s="381">
        <f t="shared" si="269"/>
        <v>0</v>
      </c>
      <c r="AG656" s="382">
        <f t="shared" si="267"/>
        <v>0</v>
      </c>
      <c r="AH656" s="382">
        <f t="shared" si="268"/>
        <v>0</v>
      </c>
      <c r="AJ656" s="99"/>
      <c r="AK656" s="100"/>
      <c r="AL656" s="100"/>
      <c r="AM656" s="100"/>
      <c r="AN656" s="100"/>
      <c r="AO656" s="100"/>
      <c r="AP656" s="100"/>
      <c r="AQ656" s="243"/>
      <c r="BA656" s="101"/>
      <c r="BD656" s="423">
        <f t="shared" si="258"/>
        <v>-48</v>
      </c>
      <c r="BE656" s="423">
        <f t="shared" si="259"/>
        <v>13</v>
      </c>
      <c r="BF656" s="423">
        <f t="shared" si="260"/>
        <v>-35</v>
      </c>
    </row>
    <row r="657" spans="1:58" s="97" customFormat="1" ht="15" customHeight="1">
      <c r="A657" s="96"/>
      <c r="B657" s="1280" t="s">
        <v>298</v>
      </c>
      <c r="C657" s="161">
        <v>1</v>
      </c>
      <c r="D657" s="118">
        <v>238</v>
      </c>
      <c r="E657" s="119">
        <v>278</v>
      </c>
      <c r="F657" s="120">
        <v>516</v>
      </c>
      <c r="G657" s="118"/>
      <c r="H657" s="119"/>
      <c r="I657" s="121">
        <f t="shared" si="270"/>
        <v>0</v>
      </c>
      <c r="J657" s="118">
        <v>8</v>
      </c>
      <c r="K657" s="119">
        <v>7</v>
      </c>
      <c r="L657" s="121">
        <f t="shared" si="271"/>
        <v>15</v>
      </c>
      <c r="M657" s="118"/>
      <c r="N657" s="119"/>
      <c r="O657" s="121">
        <f t="shared" si="272"/>
        <v>0</v>
      </c>
      <c r="P657" s="118">
        <v>11</v>
      </c>
      <c r="Q657" s="119">
        <v>10</v>
      </c>
      <c r="R657" s="121">
        <f t="shared" si="273"/>
        <v>21</v>
      </c>
      <c r="S657" s="118"/>
      <c r="T657" s="119">
        <v>1</v>
      </c>
      <c r="U657" s="121">
        <f t="shared" si="274"/>
        <v>1</v>
      </c>
      <c r="V657" s="72"/>
      <c r="W657" s="73"/>
      <c r="X657" s="121">
        <f t="shared" si="275"/>
        <v>0</v>
      </c>
      <c r="Y657" s="118">
        <f t="shared" si="253"/>
        <v>235</v>
      </c>
      <c r="Z657" s="119">
        <f t="shared" si="254"/>
        <v>276</v>
      </c>
      <c r="AA657" s="120">
        <f t="shared" si="255"/>
        <v>511</v>
      </c>
      <c r="AB657" s="273">
        <f>AA657-F657</f>
        <v>-5</v>
      </c>
      <c r="AC657" s="398">
        <v>235</v>
      </c>
      <c r="AD657" s="398">
        <v>276</v>
      </c>
      <c r="AE657" s="399">
        <v>511</v>
      </c>
      <c r="AF657" s="369">
        <f t="shared" si="269"/>
        <v>0</v>
      </c>
      <c r="AG657" s="370">
        <f t="shared" si="267"/>
        <v>0</v>
      </c>
      <c r="AH657" s="370">
        <f t="shared" si="268"/>
        <v>0</v>
      </c>
      <c r="AJ657" s="99"/>
      <c r="AK657" s="100"/>
      <c r="AL657" s="100"/>
      <c r="AM657" s="100"/>
      <c r="AN657" s="100"/>
      <c r="AO657" s="100"/>
      <c r="AP657" s="100"/>
      <c r="AQ657" s="243"/>
      <c r="BA657" s="101"/>
      <c r="BD657" s="423">
        <f t="shared" si="258"/>
        <v>-3</v>
      </c>
      <c r="BE657" s="423">
        <f t="shared" si="259"/>
        <v>-2</v>
      </c>
      <c r="BF657" s="423">
        <f t="shared" si="260"/>
        <v>-5</v>
      </c>
    </row>
    <row r="658" spans="1:58" s="97" customFormat="1" ht="15" customHeight="1">
      <c r="A658" s="96"/>
      <c r="B658" s="1280"/>
      <c r="C658" s="128">
        <v>2</v>
      </c>
      <c r="D658" s="129">
        <v>125</v>
      </c>
      <c r="E658" s="130">
        <v>130</v>
      </c>
      <c r="F658" s="131">
        <v>255</v>
      </c>
      <c r="G658" s="129"/>
      <c r="H658" s="130"/>
      <c r="I658" s="132">
        <f t="shared" si="270"/>
        <v>0</v>
      </c>
      <c r="J658" s="129">
        <v>2</v>
      </c>
      <c r="K658" s="130">
        <v>2</v>
      </c>
      <c r="L658" s="132">
        <f t="shared" si="271"/>
        <v>4</v>
      </c>
      <c r="M658" s="129"/>
      <c r="N658" s="130"/>
      <c r="O658" s="132">
        <f t="shared" si="272"/>
        <v>0</v>
      </c>
      <c r="P658" s="129">
        <v>2</v>
      </c>
      <c r="Q658" s="130"/>
      <c r="R658" s="132">
        <f t="shared" si="273"/>
        <v>2</v>
      </c>
      <c r="S658" s="129"/>
      <c r="T658" s="130"/>
      <c r="U658" s="132">
        <f t="shared" si="274"/>
        <v>0</v>
      </c>
      <c r="V658" s="74"/>
      <c r="W658" s="75"/>
      <c r="X658" s="132">
        <f t="shared" si="275"/>
        <v>0</v>
      </c>
      <c r="Y658" s="129">
        <f t="shared" si="253"/>
        <v>125</v>
      </c>
      <c r="Z658" s="130">
        <f t="shared" si="254"/>
        <v>132</v>
      </c>
      <c r="AA658" s="131">
        <f t="shared" si="255"/>
        <v>257</v>
      </c>
      <c r="AB658" s="274">
        <f>AA658-F658</f>
        <v>2</v>
      </c>
      <c r="AC658" s="400">
        <v>125</v>
      </c>
      <c r="AD658" s="400">
        <v>132</v>
      </c>
      <c r="AE658" s="401">
        <v>257</v>
      </c>
      <c r="AF658" s="371">
        <f t="shared" si="269"/>
        <v>0</v>
      </c>
      <c r="AG658" s="372">
        <f t="shared" si="267"/>
        <v>0</v>
      </c>
      <c r="AH658" s="372">
        <f t="shared" si="268"/>
        <v>0</v>
      </c>
      <c r="AJ658" s="99"/>
      <c r="AK658" s="100"/>
      <c r="AL658" s="100"/>
      <c r="AM658" s="100"/>
      <c r="AN658" s="100"/>
      <c r="AO658" s="100"/>
      <c r="AP658" s="100"/>
      <c r="AQ658" s="243"/>
      <c r="BA658" s="101"/>
      <c r="BD658" s="423">
        <f t="shared" si="258"/>
        <v>0</v>
      </c>
      <c r="BE658" s="423">
        <f t="shared" si="259"/>
        <v>2</v>
      </c>
      <c r="BF658" s="423">
        <f t="shared" si="260"/>
        <v>2</v>
      </c>
    </row>
    <row r="659" spans="1:58" s="97" customFormat="1" ht="15" customHeight="1">
      <c r="A659" s="96"/>
      <c r="B659" s="1280"/>
      <c r="C659" s="128">
        <v>3</v>
      </c>
      <c r="D659" s="129">
        <v>37</v>
      </c>
      <c r="E659" s="130">
        <v>36</v>
      </c>
      <c r="F659" s="131">
        <v>73</v>
      </c>
      <c r="G659" s="129"/>
      <c r="H659" s="130"/>
      <c r="I659" s="132">
        <f t="shared" si="270"/>
        <v>0</v>
      </c>
      <c r="J659" s="129"/>
      <c r="K659" s="130">
        <v>1</v>
      </c>
      <c r="L659" s="132">
        <f t="shared" si="271"/>
        <v>1</v>
      </c>
      <c r="M659" s="129"/>
      <c r="N659" s="130"/>
      <c r="O659" s="132">
        <f t="shared" si="272"/>
        <v>0</v>
      </c>
      <c r="P659" s="129">
        <v>1</v>
      </c>
      <c r="Q659" s="130">
        <v>3</v>
      </c>
      <c r="R659" s="132">
        <f t="shared" si="273"/>
        <v>4</v>
      </c>
      <c r="S659" s="129"/>
      <c r="T659" s="130"/>
      <c r="U659" s="132">
        <f t="shared" si="274"/>
        <v>0</v>
      </c>
      <c r="V659" s="74"/>
      <c r="W659" s="75"/>
      <c r="X659" s="132">
        <f t="shared" si="275"/>
        <v>0</v>
      </c>
      <c r="Y659" s="129">
        <f aca="true" t="shared" si="277" ref="Y659:Y666">D659+G659+J659+M659-P659+S659+V659</f>
        <v>36</v>
      </c>
      <c r="Z659" s="130">
        <f aca="true" t="shared" si="278" ref="Z659:Z666">E659+H659+K659+N659-Q659+T659+W659</f>
        <v>34</v>
      </c>
      <c r="AA659" s="131">
        <f aca="true" t="shared" si="279" ref="AA659:AA666">Y659+Z659</f>
        <v>70</v>
      </c>
      <c r="AB659" s="274">
        <f>AA659-F659</f>
        <v>-3</v>
      </c>
      <c r="AC659" s="400">
        <v>36</v>
      </c>
      <c r="AD659" s="400">
        <v>34</v>
      </c>
      <c r="AE659" s="401">
        <v>70</v>
      </c>
      <c r="AF659" s="371">
        <f t="shared" si="269"/>
        <v>0</v>
      </c>
      <c r="AG659" s="372">
        <f t="shared" si="267"/>
        <v>0</v>
      </c>
      <c r="AH659" s="372">
        <f t="shared" si="268"/>
        <v>0</v>
      </c>
      <c r="AJ659" s="99"/>
      <c r="AK659" s="100"/>
      <c r="AL659" s="100"/>
      <c r="AM659" s="100"/>
      <c r="AN659" s="100"/>
      <c r="AO659" s="100"/>
      <c r="AP659" s="100"/>
      <c r="AQ659" s="243"/>
      <c r="BA659" s="101"/>
      <c r="BD659" s="423">
        <f t="shared" si="258"/>
        <v>-1</v>
      </c>
      <c r="BE659" s="423">
        <f t="shared" si="259"/>
        <v>-2</v>
      </c>
      <c r="BF659" s="423">
        <f t="shared" si="260"/>
        <v>-3</v>
      </c>
    </row>
    <row r="660" spans="1:58" s="97" customFormat="1" ht="15" customHeight="1">
      <c r="A660" s="96"/>
      <c r="B660" s="1281"/>
      <c r="C660" s="198" t="s">
        <v>244</v>
      </c>
      <c r="D660" s="199">
        <v>400</v>
      </c>
      <c r="E660" s="200">
        <v>444</v>
      </c>
      <c r="F660" s="201">
        <v>844</v>
      </c>
      <c r="G660" s="199">
        <f aca="true" t="shared" si="280" ref="G660:W660">SUM(G657:G659)</f>
        <v>0</v>
      </c>
      <c r="H660" s="200">
        <f t="shared" si="280"/>
        <v>0</v>
      </c>
      <c r="I660" s="201">
        <f t="shared" si="270"/>
        <v>0</v>
      </c>
      <c r="J660" s="199">
        <f t="shared" si="280"/>
        <v>10</v>
      </c>
      <c r="K660" s="200">
        <f t="shared" si="280"/>
        <v>10</v>
      </c>
      <c r="L660" s="201">
        <f t="shared" si="271"/>
        <v>20</v>
      </c>
      <c r="M660" s="199">
        <f>SUM(M657:M659)</f>
        <v>0</v>
      </c>
      <c r="N660" s="200">
        <f>SUM(N657:N659)</f>
        <v>0</v>
      </c>
      <c r="O660" s="201">
        <f t="shared" si="272"/>
        <v>0</v>
      </c>
      <c r="P660" s="199">
        <f t="shared" si="280"/>
        <v>14</v>
      </c>
      <c r="Q660" s="200">
        <f t="shared" si="280"/>
        <v>13</v>
      </c>
      <c r="R660" s="201">
        <f t="shared" si="273"/>
        <v>27</v>
      </c>
      <c r="S660" s="199">
        <f t="shared" si="280"/>
        <v>0</v>
      </c>
      <c r="T660" s="200">
        <f t="shared" si="280"/>
        <v>1</v>
      </c>
      <c r="U660" s="201">
        <f t="shared" si="274"/>
        <v>1</v>
      </c>
      <c r="V660" s="64">
        <f t="shared" si="280"/>
        <v>0</v>
      </c>
      <c r="W660" s="65">
        <f t="shared" si="280"/>
        <v>0</v>
      </c>
      <c r="X660" s="201">
        <f t="shared" si="275"/>
        <v>0</v>
      </c>
      <c r="Y660" s="199">
        <f t="shared" si="277"/>
        <v>396</v>
      </c>
      <c r="Z660" s="200">
        <f t="shared" si="278"/>
        <v>442</v>
      </c>
      <c r="AA660" s="201">
        <f t="shared" si="279"/>
        <v>838</v>
      </c>
      <c r="AB660" s="279">
        <f>SUM(AB657:AB659)</f>
        <v>-6</v>
      </c>
      <c r="AC660" s="419">
        <v>396</v>
      </c>
      <c r="AD660" s="419">
        <v>442</v>
      </c>
      <c r="AE660" s="419">
        <v>838</v>
      </c>
      <c r="AF660" s="381">
        <f t="shared" si="269"/>
        <v>0</v>
      </c>
      <c r="AG660" s="382">
        <f t="shared" si="267"/>
        <v>0</v>
      </c>
      <c r="AH660" s="382">
        <f t="shared" si="268"/>
        <v>0</v>
      </c>
      <c r="AJ660" s="99"/>
      <c r="AK660" s="100"/>
      <c r="AL660" s="100"/>
      <c r="AM660" s="100"/>
      <c r="AN660" s="100"/>
      <c r="AO660" s="100"/>
      <c r="AP660" s="100"/>
      <c r="AQ660" s="243"/>
      <c r="BA660" s="101"/>
      <c r="BD660" s="423">
        <f t="shared" si="258"/>
        <v>-4</v>
      </c>
      <c r="BE660" s="423">
        <f t="shared" si="259"/>
        <v>-2</v>
      </c>
      <c r="BF660" s="423">
        <f t="shared" si="260"/>
        <v>-6</v>
      </c>
    </row>
    <row r="661" spans="1:58" s="97" customFormat="1" ht="15" customHeight="1">
      <c r="A661" s="96"/>
      <c r="B661" s="1279" t="s">
        <v>299</v>
      </c>
      <c r="C661" s="117">
        <v>1</v>
      </c>
      <c r="D661" s="118">
        <v>310</v>
      </c>
      <c r="E661" s="119">
        <v>330</v>
      </c>
      <c r="F661" s="120">
        <v>640</v>
      </c>
      <c r="G661" s="118"/>
      <c r="H661" s="119"/>
      <c r="I661" s="121">
        <f t="shared" si="270"/>
        <v>0</v>
      </c>
      <c r="J661" s="118">
        <v>5</v>
      </c>
      <c r="K661" s="119">
        <v>7</v>
      </c>
      <c r="L661" s="121">
        <f t="shared" si="271"/>
        <v>12</v>
      </c>
      <c r="M661" s="118"/>
      <c r="N661" s="119"/>
      <c r="O661" s="121">
        <f t="shared" si="272"/>
        <v>0</v>
      </c>
      <c r="P661" s="118">
        <v>6</v>
      </c>
      <c r="Q661" s="119">
        <v>1</v>
      </c>
      <c r="R661" s="121">
        <f t="shared" si="273"/>
        <v>7</v>
      </c>
      <c r="S661" s="118"/>
      <c r="T661" s="119"/>
      <c r="U661" s="121">
        <f t="shared" si="274"/>
        <v>0</v>
      </c>
      <c r="V661" s="72"/>
      <c r="W661" s="73"/>
      <c r="X661" s="121">
        <f t="shared" si="275"/>
        <v>0</v>
      </c>
      <c r="Y661" s="118">
        <f t="shared" si="277"/>
        <v>309</v>
      </c>
      <c r="Z661" s="119">
        <f t="shared" si="278"/>
        <v>336</v>
      </c>
      <c r="AA661" s="120">
        <f t="shared" si="279"/>
        <v>645</v>
      </c>
      <c r="AB661" s="273">
        <f>AA661-F661</f>
        <v>5</v>
      </c>
      <c r="AC661" s="398">
        <v>309</v>
      </c>
      <c r="AD661" s="398">
        <v>336</v>
      </c>
      <c r="AE661" s="399">
        <v>645</v>
      </c>
      <c r="AF661" s="369">
        <f t="shared" si="269"/>
        <v>0</v>
      </c>
      <c r="AG661" s="370">
        <f t="shared" si="267"/>
        <v>0</v>
      </c>
      <c r="AH661" s="370">
        <f t="shared" si="268"/>
        <v>0</v>
      </c>
      <c r="AJ661" s="99"/>
      <c r="AK661" s="100"/>
      <c r="AL661" s="100"/>
      <c r="AM661" s="100"/>
      <c r="AN661" s="100"/>
      <c r="AO661" s="100"/>
      <c r="AP661" s="100"/>
      <c r="AQ661" s="243"/>
      <c r="BA661" s="101"/>
      <c r="BD661" s="423">
        <f t="shared" si="258"/>
        <v>-1</v>
      </c>
      <c r="BE661" s="423">
        <f t="shared" si="259"/>
        <v>6</v>
      </c>
      <c r="BF661" s="423">
        <f t="shared" si="260"/>
        <v>5</v>
      </c>
    </row>
    <row r="662" spans="1:58" s="97" customFormat="1" ht="15" customHeight="1">
      <c r="A662" s="96"/>
      <c r="B662" s="1280"/>
      <c r="C662" s="128">
        <v>2</v>
      </c>
      <c r="D662" s="129">
        <v>52</v>
      </c>
      <c r="E662" s="130">
        <v>56</v>
      </c>
      <c r="F662" s="131">
        <v>108</v>
      </c>
      <c r="G662" s="129"/>
      <c r="H662" s="130"/>
      <c r="I662" s="132">
        <f t="shared" si="270"/>
        <v>0</v>
      </c>
      <c r="J662" s="129">
        <v>0</v>
      </c>
      <c r="K662" s="130">
        <v>0</v>
      </c>
      <c r="L662" s="132">
        <f t="shared" si="271"/>
        <v>0</v>
      </c>
      <c r="M662" s="129"/>
      <c r="N662" s="130"/>
      <c r="O662" s="132">
        <f t="shared" si="272"/>
        <v>0</v>
      </c>
      <c r="P662" s="129">
        <v>1</v>
      </c>
      <c r="Q662" s="130">
        <v>1</v>
      </c>
      <c r="R662" s="132">
        <f t="shared" si="273"/>
        <v>2</v>
      </c>
      <c r="S662" s="129"/>
      <c r="T662" s="130"/>
      <c r="U662" s="132">
        <f t="shared" si="274"/>
        <v>0</v>
      </c>
      <c r="V662" s="74"/>
      <c r="W662" s="75"/>
      <c r="X662" s="132">
        <f t="shared" si="275"/>
        <v>0</v>
      </c>
      <c r="Y662" s="129">
        <f t="shared" si="277"/>
        <v>51</v>
      </c>
      <c r="Z662" s="130">
        <f t="shared" si="278"/>
        <v>55</v>
      </c>
      <c r="AA662" s="131">
        <f t="shared" si="279"/>
        <v>106</v>
      </c>
      <c r="AB662" s="274">
        <f>AA662-F662</f>
        <v>-2</v>
      </c>
      <c r="AC662" s="400">
        <v>51</v>
      </c>
      <c r="AD662" s="400">
        <v>55</v>
      </c>
      <c r="AE662" s="401">
        <v>106</v>
      </c>
      <c r="AF662" s="371">
        <f t="shared" si="269"/>
        <v>0</v>
      </c>
      <c r="AG662" s="372">
        <f t="shared" si="267"/>
        <v>0</v>
      </c>
      <c r="AH662" s="372">
        <f t="shared" si="268"/>
        <v>0</v>
      </c>
      <c r="AJ662" s="99"/>
      <c r="AK662" s="100"/>
      <c r="AL662" s="100"/>
      <c r="AM662" s="100"/>
      <c r="AN662" s="100"/>
      <c r="AO662" s="100"/>
      <c r="AP662" s="100"/>
      <c r="AQ662" s="243"/>
      <c r="BA662" s="101"/>
      <c r="BD662" s="423">
        <f t="shared" si="258"/>
        <v>-1</v>
      </c>
      <c r="BE662" s="423">
        <f t="shared" si="259"/>
        <v>-1</v>
      </c>
      <c r="BF662" s="423">
        <f t="shared" si="260"/>
        <v>-2</v>
      </c>
    </row>
    <row r="663" spans="1:58" s="97" customFormat="1" ht="15" customHeight="1">
      <c r="A663" s="96"/>
      <c r="B663" s="1281"/>
      <c r="C663" s="198" t="s">
        <v>244</v>
      </c>
      <c r="D663" s="199">
        <v>362</v>
      </c>
      <c r="E663" s="200">
        <v>386</v>
      </c>
      <c r="F663" s="201">
        <v>748</v>
      </c>
      <c r="G663" s="199">
        <f aca="true" t="shared" si="281" ref="G663:W663">SUM(G661:G662)</f>
        <v>0</v>
      </c>
      <c r="H663" s="200">
        <f t="shared" si="281"/>
        <v>0</v>
      </c>
      <c r="I663" s="201">
        <f t="shared" si="270"/>
        <v>0</v>
      </c>
      <c r="J663" s="199">
        <f t="shared" si="281"/>
        <v>5</v>
      </c>
      <c r="K663" s="200">
        <f t="shared" si="281"/>
        <v>7</v>
      </c>
      <c r="L663" s="201">
        <f t="shared" si="271"/>
        <v>12</v>
      </c>
      <c r="M663" s="199">
        <f>SUM(M661:M662)</f>
        <v>0</v>
      </c>
      <c r="N663" s="200">
        <f>SUM(N661:N662)</f>
        <v>0</v>
      </c>
      <c r="O663" s="201">
        <f t="shared" si="272"/>
        <v>0</v>
      </c>
      <c r="P663" s="199">
        <f t="shared" si="281"/>
        <v>7</v>
      </c>
      <c r="Q663" s="200">
        <f t="shared" si="281"/>
        <v>2</v>
      </c>
      <c r="R663" s="201">
        <f t="shared" si="273"/>
        <v>9</v>
      </c>
      <c r="S663" s="199">
        <f t="shared" si="281"/>
        <v>0</v>
      </c>
      <c r="T663" s="200">
        <f t="shared" si="281"/>
        <v>0</v>
      </c>
      <c r="U663" s="201">
        <f t="shared" si="274"/>
        <v>0</v>
      </c>
      <c r="V663" s="64">
        <f t="shared" si="281"/>
        <v>0</v>
      </c>
      <c r="W663" s="65">
        <f t="shared" si="281"/>
        <v>0</v>
      </c>
      <c r="X663" s="201">
        <f t="shared" si="275"/>
        <v>0</v>
      </c>
      <c r="Y663" s="199">
        <f t="shared" si="277"/>
        <v>360</v>
      </c>
      <c r="Z663" s="200">
        <f t="shared" si="278"/>
        <v>391</v>
      </c>
      <c r="AA663" s="201">
        <f t="shared" si="279"/>
        <v>751</v>
      </c>
      <c r="AB663" s="279">
        <f>SUM(AB661:AB662)</f>
        <v>3</v>
      </c>
      <c r="AC663" s="419">
        <v>360</v>
      </c>
      <c r="AD663" s="419">
        <v>391</v>
      </c>
      <c r="AE663" s="419">
        <v>751</v>
      </c>
      <c r="AF663" s="381">
        <f t="shared" si="269"/>
        <v>0</v>
      </c>
      <c r="AG663" s="382">
        <f t="shared" si="267"/>
        <v>0</v>
      </c>
      <c r="AH663" s="382">
        <f t="shared" si="268"/>
        <v>0</v>
      </c>
      <c r="AJ663" s="99"/>
      <c r="AK663" s="100"/>
      <c r="AL663" s="100"/>
      <c r="AM663" s="100"/>
      <c r="AN663" s="100"/>
      <c r="AO663" s="100"/>
      <c r="AP663" s="100"/>
      <c r="AQ663" s="243"/>
      <c r="BA663" s="101"/>
      <c r="BD663" s="423">
        <f t="shared" si="258"/>
        <v>-2</v>
      </c>
      <c r="BE663" s="423">
        <f t="shared" si="259"/>
        <v>5</v>
      </c>
      <c r="BF663" s="423">
        <f t="shared" si="260"/>
        <v>3</v>
      </c>
    </row>
    <row r="664" spans="2:61" ht="15" customHeight="1">
      <c r="B664" s="1249" t="s">
        <v>320</v>
      </c>
      <c r="C664" s="1250"/>
      <c r="D664" s="209">
        <v>11332</v>
      </c>
      <c r="E664" s="209">
        <v>11611</v>
      </c>
      <c r="F664" s="209">
        <v>22943</v>
      </c>
      <c r="G664" s="209">
        <f>SUM(G663,G660,G656)</f>
        <v>0</v>
      </c>
      <c r="H664" s="210">
        <f aca="true" t="shared" si="282" ref="H664:W664">SUM(H663,H660,H656)</f>
        <v>0</v>
      </c>
      <c r="I664" s="211">
        <f t="shared" si="270"/>
        <v>0</v>
      </c>
      <c r="J664" s="209">
        <f t="shared" si="282"/>
        <v>178</v>
      </c>
      <c r="K664" s="210">
        <f t="shared" si="282"/>
        <v>174</v>
      </c>
      <c r="L664" s="211">
        <f t="shared" si="271"/>
        <v>352</v>
      </c>
      <c r="M664" s="209">
        <f t="shared" si="282"/>
        <v>0</v>
      </c>
      <c r="N664" s="210">
        <f t="shared" si="282"/>
        <v>0</v>
      </c>
      <c r="O664" s="211">
        <f t="shared" si="272"/>
        <v>0</v>
      </c>
      <c r="P664" s="209">
        <f t="shared" si="282"/>
        <v>236</v>
      </c>
      <c r="Q664" s="210">
        <f t="shared" si="282"/>
        <v>162</v>
      </c>
      <c r="R664" s="211">
        <f t="shared" si="273"/>
        <v>398</v>
      </c>
      <c r="S664" s="209">
        <f t="shared" si="282"/>
        <v>4</v>
      </c>
      <c r="T664" s="210">
        <f t="shared" si="282"/>
        <v>4</v>
      </c>
      <c r="U664" s="211">
        <f t="shared" si="274"/>
        <v>8</v>
      </c>
      <c r="V664" s="70">
        <f t="shared" si="282"/>
        <v>0</v>
      </c>
      <c r="W664" s="71">
        <f t="shared" si="282"/>
        <v>0</v>
      </c>
      <c r="X664" s="211">
        <f t="shared" si="275"/>
        <v>0</v>
      </c>
      <c r="Y664" s="209">
        <f t="shared" si="277"/>
        <v>11278</v>
      </c>
      <c r="Z664" s="210">
        <f t="shared" si="278"/>
        <v>11627</v>
      </c>
      <c r="AA664" s="211">
        <f t="shared" si="279"/>
        <v>22905</v>
      </c>
      <c r="AB664" s="282">
        <f>SUM(AB656,AB660,AB663)</f>
        <v>-38</v>
      </c>
      <c r="AC664" s="209">
        <f>SUM(AC663,AC660,AC656)</f>
        <v>11278</v>
      </c>
      <c r="AD664" s="209">
        <f>SUM(AD663,AD660,AD656)</f>
        <v>11627</v>
      </c>
      <c r="AE664" s="209">
        <f>SUM(AE663,AE660,AE656)</f>
        <v>22905</v>
      </c>
      <c r="AF664" s="387">
        <f t="shared" si="269"/>
        <v>0</v>
      </c>
      <c r="AG664" s="388">
        <f t="shared" si="267"/>
        <v>0</v>
      </c>
      <c r="AH664" s="388">
        <f t="shared" si="268"/>
        <v>0</v>
      </c>
      <c r="AT664" s="97"/>
      <c r="AU664" s="97"/>
      <c r="AV664" s="97"/>
      <c r="AW664" s="97"/>
      <c r="AX664" s="97"/>
      <c r="AY664" s="97"/>
      <c r="AZ664" s="97"/>
      <c r="BA664" s="101"/>
      <c r="BD664" s="423">
        <f t="shared" si="258"/>
        <v>-54</v>
      </c>
      <c r="BE664" s="423">
        <f t="shared" si="259"/>
        <v>16</v>
      </c>
      <c r="BF664" s="423">
        <f t="shared" si="260"/>
        <v>-38</v>
      </c>
      <c r="BH664" s="97"/>
      <c r="BI664" s="97"/>
    </row>
    <row r="665" spans="2:58" ht="15" customHeight="1">
      <c r="B665" s="1326" t="s">
        <v>327</v>
      </c>
      <c r="C665" s="1327"/>
      <c r="D665" s="195">
        <f>SUM(D664,D622,D584,D515,D477,D391,D345,D289)</f>
        <v>160708</v>
      </c>
      <c r="E665" s="195">
        <f>SUM(E664,E622,E584,E515,E477,E391,E345,E289)</f>
        <v>168679</v>
      </c>
      <c r="F665" s="195">
        <f>SUM(F664,F622,F584,F515,F477,F391,F345,F289)</f>
        <v>329387</v>
      </c>
      <c r="G665" s="195">
        <f>SUM(G664,G622,G584,G515,G477,G391,G345,G289)</f>
        <v>0</v>
      </c>
      <c r="H665" s="196">
        <f>SUM(H664,H622,H584,H515,H477,H391,H345,H289)</f>
        <v>0</v>
      </c>
      <c r="I665" s="197">
        <f t="shared" si="270"/>
        <v>0</v>
      </c>
      <c r="J665" s="195">
        <f>SUM(J664,J622,J584,J515,J477,J391,J345,J289)</f>
        <v>3139</v>
      </c>
      <c r="K665" s="196">
        <f>SUM(K664,K622,K584,K515,K477,K391,K345,K289)</f>
        <v>2685</v>
      </c>
      <c r="L665" s="197">
        <f t="shared" si="271"/>
        <v>5824</v>
      </c>
      <c r="M665" s="195">
        <f>SUM(M664,M622,M584,M515,M477,M391,M345,M289)</f>
        <v>0</v>
      </c>
      <c r="N665" s="196">
        <f>SUM(N664,N622,N584,N515,N477,N391,N345,N289)</f>
        <v>0</v>
      </c>
      <c r="O665" s="197">
        <f t="shared" si="272"/>
        <v>0</v>
      </c>
      <c r="P665" s="195">
        <f>SUM(P664,P622,P584,P515,P477,P391,P345,P289)</f>
        <v>2813</v>
      </c>
      <c r="Q665" s="196">
        <f>SUM(Q664,Q622,Q584,Q515,Q477,Q391,Q345,Q289)</f>
        <v>2406</v>
      </c>
      <c r="R665" s="197">
        <f t="shared" si="273"/>
        <v>5219</v>
      </c>
      <c r="S665" s="195">
        <f>SUM(S664,S622,S584,S515,S477,S391,S345,S289)</f>
        <v>92</v>
      </c>
      <c r="T665" s="196">
        <f>SUM(T664,T622,T584,T515,T477,T391,T345,T289)</f>
        <v>75</v>
      </c>
      <c r="U665" s="197">
        <f t="shared" si="274"/>
        <v>167</v>
      </c>
      <c r="V665" s="62">
        <f>SUM(V664,V622,V584,V515,V477,V391,V345,V289)</f>
        <v>-2</v>
      </c>
      <c r="W665" s="63">
        <f>SUM(W664,W622,W584,W515,W477,W391,W345,W289)</f>
        <v>-7</v>
      </c>
      <c r="X665" s="197">
        <f t="shared" si="275"/>
        <v>-9</v>
      </c>
      <c r="Y665" s="195">
        <f t="shared" si="277"/>
        <v>161124</v>
      </c>
      <c r="Z665" s="196">
        <f t="shared" si="278"/>
        <v>169026</v>
      </c>
      <c r="AA665" s="197">
        <f t="shared" si="279"/>
        <v>330150</v>
      </c>
      <c r="AB665" s="278">
        <f>SUM(AB289,AB345,AB391,AB477,AB515,AB584,AB622,AB664)</f>
        <v>624</v>
      </c>
      <c r="AC665" s="195">
        <f>SUM(AC664,AC622,AC584,AC515,AC477,AC391,AC345,AC289)</f>
        <v>161124</v>
      </c>
      <c r="AD665" s="195">
        <f>SUM(AD664,AD622,AD584,AD515,AD477,AD391,AD345,AD289)</f>
        <v>169026</v>
      </c>
      <c r="AE665" s="195">
        <f>SUM(AE664,AE622,AE584,AE515,AE477,AE391,AE345,AE289)</f>
        <v>330150</v>
      </c>
      <c r="AF665" s="379">
        <f t="shared" si="269"/>
        <v>0</v>
      </c>
      <c r="AG665" s="380">
        <f t="shared" si="267"/>
        <v>0</v>
      </c>
      <c r="AH665" s="380">
        <f t="shared" si="268"/>
        <v>0</v>
      </c>
      <c r="AT665" s="97"/>
      <c r="AU665" s="97"/>
      <c r="AV665" s="97"/>
      <c r="AW665" s="97"/>
      <c r="AX665" s="97"/>
      <c r="AY665" s="97"/>
      <c r="AZ665" s="97"/>
      <c r="BA665" s="101"/>
      <c r="BD665" s="423">
        <f aca="true" t="shared" si="283" ref="BD665:BD690">Y665-D665</f>
        <v>416</v>
      </c>
      <c r="BE665" s="423">
        <f aca="true" t="shared" si="284" ref="BE665:BE690">Z665-E665</f>
        <v>347</v>
      </c>
      <c r="BF665" s="423">
        <f aca="true" t="shared" si="285" ref="BF665:BF690">AA665-F665</f>
        <v>763</v>
      </c>
    </row>
    <row r="666" spans="1:58" s="97" customFormat="1" ht="15" customHeight="1">
      <c r="A666" s="96"/>
      <c r="B666" s="1326" t="s">
        <v>321</v>
      </c>
      <c r="C666" s="1327"/>
      <c r="D666" s="195">
        <f>SUM(D665,D249)</f>
        <v>343715</v>
      </c>
      <c r="E666" s="195">
        <f>SUM(E665,E249)</f>
        <v>363563</v>
      </c>
      <c r="F666" s="195">
        <f>SUM(F665,F249)</f>
        <v>707278</v>
      </c>
      <c r="G666" s="195">
        <f>SUM(G665,G249)</f>
        <v>0</v>
      </c>
      <c r="H666" s="196">
        <f>SUM(H665,H249)</f>
        <v>0</v>
      </c>
      <c r="I666" s="197">
        <f t="shared" si="270"/>
        <v>0</v>
      </c>
      <c r="J666" s="195">
        <f>SUM(J665,J249)</f>
        <v>6581</v>
      </c>
      <c r="K666" s="196">
        <f>SUM(K665,K249)</f>
        <v>5454</v>
      </c>
      <c r="L666" s="197">
        <f t="shared" si="271"/>
        <v>12035</v>
      </c>
      <c r="M666" s="195">
        <f>SUM(M665,M249)</f>
        <v>0</v>
      </c>
      <c r="N666" s="196">
        <f>SUM(N665,N249)</f>
        <v>0</v>
      </c>
      <c r="O666" s="197">
        <f t="shared" si="272"/>
        <v>0</v>
      </c>
      <c r="P666" s="195">
        <f>SUM(P665,P249)</f>
        <v>6438</v>
      </c>
      <c r="Q666" s="196">
        <f>SUM(Q665,Q249)</f>
        <v>5330</v>
      </c>
      <c r="R666" s="197">
        <f t="shared" si="273"/>
        <v>11768</v>
      </c>
      <c r="S666" s="195">
        <f>SUM(S665,S249)</f>
        <v>157</v>
      </c>
      <c r="T666" s="196">
        <f>SUM(T665,T249)</f>
        <v>132</v>
      </c>
      <c r="U666" s="197">
        <f t="shared" si="274"/>
        <v>289</v>
      </c>
      <c r="V666" s="62">
        <f>SUM(V665,V249)</f>
        <v>-2</v>
      </c>
      <c r="W666" s="63">
        <f>SUM(W665,W249)</f>
        <v>2</v>
      </c>
      <c r="X666" s="197">
        <f t="shared" si="275"/>
        <v>0</v>
      </c>
      <c r="Y666" s="195">
        <f t="shared" si="277"/>
        <v>344013</v>
      </c>
      <c r="Z666" s="196">
        <f t="shared" si="278"/>
        <v>363821</v>
      </c>
      <c r="AA666" s="197">
        <f t="shared" si="279"/>
        <v>707834</v>
      </c>
      <c r="AB666" s="278">
        <f>SUM(AB665,AB249)</f>
        <v>417</v>
      </c>
      <c r="AC666" s="195">
        <f>SUM(AC665,AC249)</f>
        <v>344013</v>
      </c>
      <c r="AD666" s="195">
        <f>SUM(AD665,AD249)</f>
        <v>363821</v>
      </c>
      <c r="AE666" s="195">
        <f>SUM(AE665,AE249)</f>
        <v>707834</v>
      </c>
      <c r="AF666" s="379">
        <f t="shared" si="269"/>
        <v>0</v>
      </c>
      <c r="AG666" s="380">
        <f t="shared" si="267"/>
        <v>0</v>
      </c>
      <c r="AH666" s="380">
        <f t="shared" si="268"/>
        <v>0</v>
      </c>
      <c r="AJ666" s="184"/>
      <c r="AK666" s="185"/>
      <c r="AL666" s="185"/>
      <c r="AM666" s="185"/>
      <c r="AN666" s="185"/>
      <c r="AO666" s="185"/>
      <c r="AP666" s="185"/>
      <c r="AQ666" s="247"/>
      <c r="AR666" s="183"/>
      <c r="AS666" s="183"/>
      <c r="BA666" s="101"/>
      <c r="BD666" s="423">
        <f t="shared" si="283"/>
        <v>298</v>
      </c>
      <c r="BE666" s="423">
        <f t="shared" si="284"/>
        <v>258</v>
      </c>
      <c r="BF666" s="423">
        <f t="shared" si="285"/>
        <v>556</v>
      </c>
    </row>
    <row r="667" spans="2:58" ht="15" customHeight="1">
      <c r="B667" s="1332" t="s">
        <v>322</v>
      </c>
      <c r="C667" s="1333"/>
      <c r="D667" s="118">
        <v>141547</v>
      </c>
      <c r="E667" s="119">
        <v>148666</v>
      </c>
      <c r="F667" s="120">
        <v>290213</v>
      </c>
      <c r="G667" s="118">
        <f>SUM(G63,G248,G515)</f>
        <v>0</v>
      </c>
      <c r="H667" s="119">
        <f>SUM(H63,H248,H515)</f>
        <v>0</v>
      </c>
      <c r="I667" s="121">
        <f t="shared" si="270"/>
        <v>0</v>
      </c>
      <c r="J667" s="118">
        <f>SUM(J63,J248,J515)</f>
        <v>3209</v>
      </c>
      <c r="K667" s="119">
        <f>SUM(K63,K248,K515)</f>
        <v>2473</v>
      </c>
      <c r="L667" s="121">
        <f t="shared" si="271"/>
        <v>5682</v>
      </c>
      <c r="M667" s="118">
        <f>SUM(M63,M248,M515)</f>
        <v>0</v>
      </c>
      <c r="N667" s="119">
        <f>SUM(N63,N248,N515)</f>
        <v>0</v>
      </c>
      <c r="O667" s="121">
        <f t="shared" si="272"/>
        <v>0</v>
      </c>
      <c r="P667" s="118">
        <f>SUM(P63,P248,P515)</f>
        <v>3072</v>
      </c>
      <c r="Q667" s="119">
        <f>SUM(Q63,Q248,Q515)</f>
        <v>2401</v>
      </c>
      <c r="R667" s="121">
        <f t="shared" si="273"/>
        <v>5473</v>
      </c>
      <c r="S667" s="118">
        <f>SUM(S63,S248,S515)</f>
        <v>70</v>
      </c>
      <c r="T667" s="119">
        <f>SUM(T63,T248,T515)</f>
        <v>64</v>
      </c>
      <c r="U667" s="121">
        <f t="shared" si="274"/>
        <v>134</v>
      </c>
      <c r="V667" s="72">
        <f>SUM(V63,V248,V515)</f>
        <v>-1</v>
      </c>
      <c r="W667" s="73">
        <f>SUM(W63,W248,W515)</f>
        <v>-1</v>
      </c>
      <c r="X667" s="121">
        <f t="shared" si="275"/>
        <v>-2</v>
      </c>
      <c r="Y667" s="118">
        <f>SUM(Y63,Y248,Y515)</f>
        <v>141753</v>
      </c>
      <c r="Z667" s="119">
        <f aca="true" t="shared" si="286" ref="Y667:Z672">E667+H667+K667+N667-Q667+T667+W667</f>
        <v>148801</v>
      </c>
      <c r="AA667" s="120">
        <f>SUM(AA63,AA248,AA515)</f>
        <v>290554</v>
      </c>
      <c r="AB667" s="273">
        <f>SUM(AB63,AB248,AB515)</f>
        <v>341</v>
      </c>
      <c r="AC667" s="118">
        <f>SUM(AC63,AC248,AC515)</f>
        <v>141753</v>
      </c>
      <c r="AD667" s="118">
        <f>SUM(AD63,AD248,AD515)</f>
        <v>148801</v>
      </c>
      <c r="AE667" s="118">
        <f>SUM(AE63,AE248,AE515)</f>
        <v>290554</v>
      </c>
      <c r="AF667" s="389">
        <f t="shared" si="269"/>
        <v>0</v>
      </c>
      <c r="AG667" s="390">
        <f t="shared" si="267"/>
        <v>0</v>
      </c>
      <c r="AH667" s="390">
        <f t="shared" si="268"/>
        <v>0</v>
      </c>
      <c r="AT667" s="97"/>
      <c r="AU667" s="97"/>
      <c r="AV667" s="97"/>
      <c r="AW667" s="97"/>
      <c r="AX667" s="97"/>
      <c r="AY667" s="97"/>
      <c r="AZ667" s="97"/>
      <c r="BA667" s="101"/>
      <c r="BD667" s="423">
        <f t="shared" si="283"/>
        <v>206</v>
      </c>
      <c r="BE667" s="423">
        <f t="shared" si="284"/>
        <v>135</v>
      </c>
      <c r="BF667" s="423">
        <f t="shared" si="285"/>
        <v>341</v>
      </c>
    </row>
    <row r="668" spans="2:58" ht="15" customHeight="1">
      <c r="B668" s="1328" t="s">
        <v>237</v>
      </c>
      <c r="C668" s="1329"/>
      <c r="D668" s="129">
        <v>60640</v>
      </c>
      <c r="E668" s="130">
        <v>65924</v>
      </c>
      <c r="F668" s="131">
        <v>126564</v>
      </c>
      <c r="G668" s="129">
        <f aca="true" t="shared" si="287" ref="G668:Q668">SUM(G102,G144,G289,G345)</f>
        <v>0</v>
      </c>
      <c r="H668" s="130">
        <f t="shared" si="287"/>
        <v>0</v>
      </c>
      <c r="I668" s="132">
        <f t="shared" si="270"/>
        <v>0</v>
      </c>
      <c r="J668" s="129">
        <f t="shared" si="287"/>
        <v>873</v>
      </c>
      <c r="K668" s="130">
        <f t="shared" si="287"/>
        <v>869</v>
      </c>
      <c r="L668" s="132">
        <f t="shared" si="271"/>
        <v>1742</v>
      </c>
      <c r="M668" s="129">
        <f t="shared" si="287"/>
        <v>0</v>
      </c>
      <c r="N668" s="130">
        <f t="shared" si="287"/>
        <v>0</v>
      </c>
      <c r="O668" s="132">
        <f t="shared" si="272"/>
        <v>0</v>
      </c>
      <c r="P668" s="129">
        <f t="shared" si="287"/>
        <v>863</v>
      </c>
      <c r="Q668" s="130">
        <f t="shared" si="287"/>
        <v>767</v>
      </c>
      <c r="R668" s="132">
        <f t="shared" si="273"/>
        <v>1630</v>
      </c>
      <c r="S668" s="129">
        <f>SUM(S102,S144,S289,S345)</f>
        <v>28</v>
      </c>
      <c r="T668" s="130">
        <f>SUM(T102,T144,T289,T345)</f>
        <v>21</v>
      </c>
      <c r="U668" s="132">
        <f t="shared" si="274"/>
        <v>49</v>
      </c>
      <c r="V668" s="74">
        <f>SUM(V102,V144,V289,V345)</f>
        <v>0</v>
      </c>
      <c r="W668" s="75">
        <f>SUM(W102,W144,W289,W345)</f>
        <v>0</v>
      </c>
      <c r="X668" s="132">
        <f t="shared" si="275"/>
        <v>0</v>
      </c>
      <c r="Y668" s="129">
        <f t="shared" si="286"/>
        <v>60678</v>
      </c>
      <c r="Z668" s="130">
        <f t="shared" si="286"/>
        <v>66047</v>
      </c>
      <c r="AA668" s="131">
        <f>SUM(AA102,AA144,AA289,AA345)</f>
        <v>126725</v>
      </c>
      <c r="AB668" s="274">
        <f>SUM(AB102,AB144,AB289,AB345)</f>
        <v>161</v>
      </c>
      <c r="AC668" s="118">
        <f>AC102+AC144+AC289+AC345</f>
        <v>60678</v>
      </c>
      <c r="AD668" s="118">
        <f>AD102+AD144+AD289+AD345</f>
        <v>66047</v>
      </c>
      <c r="AE668" s="118">
        <f>AE102+AE144+AE289+AE345</f>
        <v>126725</v>
      </c>
      <c r="AF668" s="391">
        <f t="shared" si="269"/>
        <v>0</v>
      </c>
      <c r="AG668" s="392">
        <f t="shared" si="267"/>
        <v>0</v>
      </c>
      <c r="AH668" s="392">
        <f t="shared" si="268"/>
        <v>0</v>
      </c>
      <c r="AT668" s="97"/>
      <c r="AU668" s="97"/>
      <c r="AV668" s="97"/>
      <c r="AW668" s="97"/>
      <c r="AX668" s="97"/>
      <c r="AY668" s="97"/>
      <c r="AZ668" s="97"/>
      <c r="BA668" s="101"/>
      <c r="BD668" s="423">
        <f t="shared" si="283"/>
        <v>38</v>
      </c>
      <c r="BE668" s="423">
        <f t="shared" si="284"/>
        <v>123</v>
      </c>
      <c r="BF668" s="423">
        <f t="shared" si="285"/>
        <v>161</v>
      </c>
    </row>
    <row r="669" spans="1:58" s="97" customFormat="1" ht="15" customHeight="1">
      <c r="A669" s="96"/>
      <c r="B669" s="1328" t="s">
        <v>265</v>
      </c>
      <c r="C669" s="1329"/>
      <c r="D669" s="129">
        <v>26765</v>
      </c>
      <c r="E669" s="130">
        <v>28933</v>
      </c>
      <c r="F669" s="131">
        <v>55698</v>
      </c>
      <c r="G669" s="129">
        <f aca="true" t="shared" si="288" ref="G669:Q669">SUM(G391,G477)</f>
        <v>0</v>
      </c>
      <c r="H669" s="130">
        <f t="shared" si="288"/>
        <v>0</v>
      </c>
      <c r="I669" s="132">
        <f t="shared" si="270"/>
        <v>0</v>
      </c>
      <c r="J669" s="129">
        <f t="shared" si="288"/>
        <v>349</v>
      </c>
      <c r="K669" s="130">
        <f t="shared" si="288"/>
        <v>336</v>
      </c>
      <c r="L669" s="132">
        <f t="shared" si="271"/>
        <v>685</v>
      </c>
      <c r="M669" s="129">
        <f t="shared" si="288"/>
        <v>0</v>
      </c>
      <c r="N669" s="130">
        <f t="shared" si="288"/>
        <v>0</v>
      </c>
      <c r="O669" s="132">
        <f t="shared" si="272"/>
        <v>0</v>
      </c>
      <c r="P669" s="129">
        <f t="shared" si="288"/>
        <v>415</v>
      </c>
      <c r="Q669" s="130">
        <f t="shared" si="288"/>
        <v>402</v>
      </c>
      <c r="R669" s="132">
        <f t="shared" si="273"/>
        <v>817</v>
      </c>
      <c r="S669" s="129">
        <f>SUM(S391,S477)</f>
        <v>9</v>
      </c>
      <c r="T669" s="130">
        <f>SUM(T391,T477)</f>
        <v>7</v>
      </c>
      <c r="U669" s="132">
        <f t="shared" si="274"/>
        <v>16</v>
      </c>
      <c r="V669" s="74">
        <f>SUM(V391,V477)</f>
        <v>0</v>
      </c>
      <c r="W669" s="75">
        <f>SUM(W391,W477)</f>
        <v>0</v>
      </c>
      <c r="X669" s="132">
        <f t="shared" si="275"/>
        <v>0</v>
      </c>
      <c r="Y669" s="129">
        <f t="shared" si="286"/>
        <v>26708</v>
      </c>
      <c r="Z669" s="130">
        <f t="shared" si="286"/>
        <v>28874</v>
      </c>
      <c r="AA669" s="131">
        <f>SUM(AA391,AA477)</f>
        <v>55582</v>
      </c>
      <c r="AB669" s="274">
        <f>SUM(AB391,AB477)</f>
        <v>-116</v>
      </c>
      <c r="AC669" s="118">
        <f>AC391+AC477</f>
        <v>26708</v>
      </c>
      <c r="AD669" s="118">
        <f>AD391+AD477</f>
        <v>28874</v>
      </c>
      <c r="AE669" s="118">
        <f>AE391+AE477</f>
        <v>55582</v>
      </c>
      <c r="AF669" s="391">
        <f t="shared" si="269"/>
        <v>0</v>
      </c>
      <c r="AG669" s="392">
        <f t="shared" si="267"/>
        <v>0</v>
      </c>
      <c r="AH669" s="392">
        <f t="shared" si="268"/>
        <v>0</v>
      </c>
      <c r="AJ669" s="184"/>
      <c r="AK669" s="185"/>
      <c r="AL669" s="185"/>
      <c r="AM669" s="185"/>
      <c r="AN669" s="185"/>
      <c r="AO669" s="185"/>
      <c r="AP669" s="185"/>
      <c r="AQ669" s="247"/>
      <c r="AR669" s="183"/>
      <c r="AS669" s="183"/>
      <c r="BA669" s="101"/>
      <c r="BD669" s="423">
        <f t="shared" si="283"/>
        <v>-57</v>
      </c>
      <c r="BE669" s="423">
        <f t="shared" si="284"/>
        <v>-59</v>
      </c>
      <c r="BF669" s="423">
        <f t="shared" si="285"/>
        <v>-116</v>
      </c>
    </row>
    <row r="670" spans="1:58" s="97" customFormat="1" ht="15" customHeight="1">
      <c r="A670" s="96"/>
      <c r="B670" s="1328" t="s">
        <v>238</v>
      </c>
      <c r="C670" s="1329"/>
      <c r="D670" s="129">
        <v>37676</v>
      </c>
      <c r="E670" s="130">
        <v>39461</v>
      </c>
      <c r="F670" s="131">
        <v>77137</v>
      </c>
      <c r="G670" s="129">
        <f>SUM(G203,G584)</f>
        <v>0</v>
      </c>
      <c r="H670" s="130">
        <f>SUM(H203,H584)</f>
        <v>0</v>
      </c>
      <c r="I670" s="132">
        <f t="shared" si="270"/>
        <v>0</v>
      </c>
      <c r="J670" s="129">
        <f>SUM(J203,J584)</f>
        <v>700</v>
      </c>
      <c r="K670" s="130">
        <f>SUM(K203,K584)</f>
        <v>605</v>
      </c>
      <c r="L670" s="132">
        <f t="shared" si="271"/>
        <v>1305</v>
      </c>
      <c r="M670" s="129">
        <f>SUM(M203,M584)</f>
        <v>0</v>
      </c>
      <c r="N670" s="130">
        <f>SUM(N203,N584)</f>
        <v>0</v>
      </c>
      <c r="O670" s="132">
        <f t="shared" si="272"/>
        <v>0</v>
      </c>
      <c r="P670" s="129">
        <f>SUM(P203,P584)</f>
        <v>584</v>
      </c>
      <c r="Q670" s="130">
        <f>SUM(Q203,Q584)</f>
        <v>495</v>
      </c>
      <c r="R670" s="132">
        <f t="shared" si="273"/>
        <v>1079</v>
      </c>
      <c r="S670" s="129">
        <f>SUM(S203,S584)</f>
        <v>30</v>
      </c>
      <c r="T670" s="130">
        <f>SUM(T203,T584)</f>
        <v>23</v>
      </c>
      <c r="U670" s="132">
        <f t="shared" si="274"/>
        <v>53</v>
      </c>
      <c r="V670" s="74">
        <f>SUM(V203,V584)</f>
        <v>-1</v>
      </c>
      <c r="W670" s="75">
        <f>SUM(W203,W584)</f>
        <v>3</v>
      </c>
      <c r="X670" s="132">
        <f t="shared" si="275"/>
        <v>2</v>
      </c>
      <c r="Y670" s="129">
        <f t="shared" si="286"/>
        <v>37821</v>
      </c>
      <c r="Z670" s="130">
        <f t="shared" si="286"/>
        <v>39597</v>
      </c>
      <c r="AA670" s="131">
        <f>SUM(AA203,AA584)</f>
        <v>77418</v>
      </c>
      <c r="AB670" s="274">
        <f>SUM(AB203,AB584)</f>
        <v>281</v>
      </c>
      <c r="AC670" s="118">
        <f>AC203+AC584</f>
        <v>37821</v>
      </c>
      <c r="AD670" s="118">
        <f>AD203+AD584</f>
        <v>39597</v>
      </c>
      <c r="AE670" s="118">
        <f>AE203+AE584</f>
        <v>77418</v>
      </c>
      <c r="AF670" s="391">
        <f t="shared" si="269"/>
        <v>0</v>
      </c>
      <c r="AG670" s="392">
        <f t="shared" si="267"/>
        <v>0</v>
      </c>
      <c r="AH670" s="392">
        <f t="shared" si="268"/>
        <v>0</v>
      </c>
      <c r="AJ670" s="184"/>
      <c r="AK670" s="185"/>
      <c r="AL670" s="185"/>
      <c r="AM670" s="185"/>
      <c r="AN670" s="185"/>
      <c r="AO670" s="185"/>
      <c r="AP670" s="185"/>
      <c r="AQ670" s="247"/>
      <c r="AR670" s="183"/>
      <c r="AS670" s="183"/>
      <c r="BA670" s="101"/>
      <c r="BD670" s="423">
        <f t="shared" si="283"/>
        <v>145</v>
      </c>
      <c r="BE670" s="423">
        <f t="shared" si="284"/>
        <v>136</v>
      </c>
      <c r="BF670" s="423">
        <f t="shared" si="285"/>
        <v>281</v>
      </c>
    </row>
    <row r="671" spans="1:58" s="97" customFormat="1" ht="15" customHeight="1">
      <c r="A671" s="96"/>
      <c r="B671" s="1330" t="s">
        <v>287</v>
      </c>
      <c r="C671" s="1331"/>
      <c r="D671" s="151">
        <v>77087</v>
      </c>
      <c r="E671" s="152">
        <v>80579</v>
      </c>
      <c r="F671" s="153">
        <v>157666</v>
      </c>
      <c r="G671" s="151">
        <f>SUM(G83,G121,G180,G622,G664)</f>
        <v>0</v>
      </c>
      <c r="H671" s="152">
        <f>SUM(H83,H121,H180,H622,H664)</f>
        <v>0</v>
      </c>
      <c r="I671" s="154">
        <f t="shared" si="270"/>
        <v>0</v>
      </c>
      <c r="J671" s="151">
        <f>SUM(J83,J121,J180,J622,J664)</f>
        <v>1450</v>
      </c>
      <c r="K671" s="152">
        <f>SUM(K83,K121,K180,K622,K664)</f>
        <v>1171</v>
      </c>
      <c r="L671" s="154">
        <f t="shared" si="271"/>
        <v>2621</v>
      </c>
      <c r="M671" s="151">
        <f>SUM(M83,M121,M180,M622,M664)</f>
        <v>0</v>
      </c>
      <c r="N671" s="152">
        <f>SUM(N83,N121,N180,N622,N664)</f>
        <v>0</v>
      </c>
      <c r="O671" s="154">
        <f t="shared" si="272"/>
        <v>0</v>
      </c>
      <c r="P671" s="151">
        <f>SUM(P83,P121,P180,P622,P664)</f>
        <v>1504</v>
      </c>
      <c r="Q671" s="152">
        <f>SUM(Q83,Q121,Q180,Q622,Q664)</f>
        <v>1265</v>
      </c>
      <c r="R671" s="154">
        <f t="shared" si="273"/>
        <v>2769</v>
      </c>
      <c r="S671" s="151">
        <f>SUM(S83,S121,S180,S622,S664)</f>
        <v>20</v>
      </c>
      <c r="T671" s="152">
        <f>SUM(T83,T121,T180,T622,T664)</f>
        <v>17</v>
      </c>
      <c r="U671" s="154">
        <f t="shared" si="274"/>
        <v>37</v>
      </c>
      <c r="V671" s="76">
        <f>SUM(V83,V121,V180,V622,V664)</f>
        <v>0</v>
      </c>
      <c r="W671" s="77">
        <f>SUM(W83,W121,W180,W622,W664)</f>
        <v>0</v>
      </c>
      <c r="X671" s="154">
        <f t="shared" si="275"/>
        <v>0</v>
      </c>
      <c r="Y671" s="151">
        <f t="shared" si="286"/>
        <v>77053</v>
      </c>
      <c r="Z671" s="152">
        <f t="shared" si="286"/>
        <v>80502</v>
      </c>
      <c r="AA671" s="153">
        <f>SUM(AA83,AA121,AA180,AA622,AA664)</f>
        <v>157555</v>
      </c>
      <c r="AB671" s="275">
        <f>SUM(AB83,AB121,AB180,AB622,AB664)</f>
        <v>-250</v>
      </c>
      <c r="AC671" s="118">
        <f>AC83+AC121+AC180+AC622+AC664</f>
        <v>77053</v>
      </c>
      <c r="AD671" s="118">
        <f>AD83+AD121+AD180+AD622+AD664</f>
        <v>80502</v>
      </c>
      <c r="AE671" s="118">
        <f>AE83+AE121+AE180+AE622+AE664</f>
        <v>157555</v>
      </c>
      <c r="AF671" s="393">
        <f t="shared" si="269"/>
        <v>0</v>
      </c>
      <c r="AG671" s="394">
        <f t="shared" si="267"/>
        <v>0</v>
      </c>
      <c r="AH671" s="394">
        <f t="shared" si="268"/>
        <v>0</v>
      </c>
      <c r="AJ671" s="184"/>
      <c r="AK671" s="185"/>
      <c r="AL671" s="185"/>
      <c r="AM671" s="185"/>
      <c r="AN671" s="185"/>
      <c r="AO671" s="185"/>
      <c r="AP671" s="185"/>
      <c r="AQ671" s="247"/>
      <c r="AR671" s="183"/>
      <c r="AS671" s="183"/>
      <c r="BA671" s="101"/>
      <c r="BD671" s="423">
        <f t="shared" si="283"/>
        <v>-34</v>
      </c>
      <c r="BE671" s="423">
        <f t="shared" si="284"/>
        <v>-77</v>
      </c>
      <c r="BF671" s="423">
        <f t="shared" si="285"/>
        <v>-111</v>
      </c>
    </row>
    <row r="672" spans="1:58" s="97" customFormat="1" ht="15" customHeight="1">
      <c r="A672" s="96"/>
      <c r="B672" s="1326" t="s">
        <v>323</v>
      </c>
      <c r="C672" s="1327"/>
      <c r="D672" s="195">
        <f>SUM(D667:D671)</f>
        <v>343715</v>
      </c>
      <c r="E672" s="195">
        <f aca="true" t="shared" si="289" ref="E672:W672">SUM(E667:E671)</f>
        <v>363563</v>
      </c>
      <c r="F672" s="195">
        <f t="shared" si="289"/>
        <v>707278</v>
      </c>
      <c r="G672" s="195">
        <f t="shared" si="289"/>
        <v>0</v>
      </c>
      <c r="H672" s="196">
        <f t="shared" si="289"/>
        <v>0</v>
      </c>
      <c r="I672" s="197">
        <f t="shared" si="270"/>
        <v>0</v>
      </c>
      <c r="J672" s="195">
        <f t="shared" si="289"/>
        <v>6581</v>
      </c>
      <c r="K672" s="196">
        <f t="shared" si="289"/>
        <v>5454</v>
      </c>
      <c r="L672" s="197">
        <f t="shared" si="271"/>
        <v>12035</v>
      </c>
      <c r="M672" s="195">
        <f t="shared" si="289"/>
        <v>0</v>
      </c>
      <c r="N672" s="196">
        <f t="shared" si="289"/>
        <v>0</v>
      </c>
      <c r="O672" s="197">
        <f t="shared" si="272"/>
        <v>0</v>
      </c>
      <c r="P672" s="195">
        <f t="shared" si="289"/>
        <v>6438</v>
      </c>
      <c r="Q672" s="196">
        <f t="shared" si="289"/>
        <v>5330</v>
      </c>
      <c r="R672" s="197">
        <f t="shared" si="273"/>
        <v>11768</v>
      </c>
      <c r="S672" s="195">
        <f t="shared" si="289"/>
        <v>157</v>
      </c>
      <c r="T672" s="196">
        <f t="shared" si="289"/>
        <v>132</v>
      </c>
      <c r="U672" s="197">
        <f t="shared" si="274"/>
        <v>289</v>
      </c>
      <c r="V672" s="62">
        <f t="shared" si="289"/>
        <v>-2</v>
      </c>
      <c r="W672" s="63">
        <f t="shared" si="289"/>
        <v>2</v>
      </c>
      <c r="X672" s="197">
        <f t="shared" si="275"/>
        <v>0</v>
      </c>
      <c r="Y672" s="195">
        <f t="shared" si="286"/>
        <v>344013</v>
      </c>
      <c r="Z672" s="196">
        <f t="shared" si="286"/>
        <v>363821</v>
      </c>
      <c r="AA672" s="197">
        <f>SUM(AA667:AA671)</f>
        <v>707834</v>
      </c>
      <c r="AB672" s="278">
        <f>SUM(AB667:AB671)</f>
        <v>417</v>
      </c>
      <c r="AC672" s="195">
        <f>SUM(AC667:AC671)</f>
        <v>344013</v>
      </c>
      <c r="AD672" s="195">
        <f>SUM(AD667:AD671)</f>
        <v>363821</v>
      </c>
      <c r="AE672" s="195">
        <f>SUM(AE667:AE671)</f>
        <v>707834</v>
      </c>
      <c r="AF672" s="379">
        <f t="shared" si="269"/>
        <v>0</v>
      </c>
      <c r="AG672" s="380">
        <f t="shared" si="267"/>
        <v>0</v>
      </c>
      <c r="AH672" s="380">
        <f t="shared" si="268"/>
        <v>0</v>
      </c>
      <c r="AJ672" s="184"/>
      <c r="AK672" s="185"/>
      <c r="AL672" s="185"/>
      <c r="AM672" s="185"/>
      <c r="AN672" s="185"/>
      <c r="AO672" s="185"/>
      <c r="AP672" s="185"/>
      <c r="AQ672" s="247"/>
      <c r="AR672" s="183"/>
      <c r="AS672" s="183"/>
      <c r="AT672" s="212"/>
      <c r="AU672" s="212"/>
      <c r="AV672" s="212"/>
      <c r="AW672" s="212"/>
      <c r="AX672" s="212"/>
      <c r="AY672" s="212"/>
      <c r="AZ672" s="212"/>
      <c r="BA672" s="101"/>
      <c r="BD672" s="423">
        <f t="shared" si="283"/>
        <v>298</v>
      </c>
      <c r="BE672" s="423">
        <f t="shared" si="284"/>
        <v>258</v>
      </c>
      <c r="BF672" s="423">
        <f t="shared" si="285"/>
        <v>556</v>
      </c>
    </row>
    <row r="673" spans="1:58" s="255" customFormat="1" ht="15" customHeight="1">
      <c r="A673" s="250"/>
      <c r="B673" s="1214" t="s">
        <v>324</v>
      </c>
      <c r="C673" s="1215"/>
      <c r="D673" s="251" t="str">
        <f>IF(D666=D672,"ok","確認せよ")</f>
        <v>ok</v>
      </c>
      <c r="E673" s="251" t="str">
        <f aca="true" t="shared" si="290" ref="E673:AB673">IF(E666=E672,"ok","確認せよ")</f>
        <v>ok</v>
      </c>
      <c r="F673" s="251" t="str">
        <f t="shared" si="290"/>
        <v>ok</v>
      </c>
      <c r="G673" s="251" t="str">
        <f t="shared" si="290"/>
        <v>ok</v>
      </c>
      <c r="H673" s="252" t="str">
        <f t="shared" si="290"/>
        <v>ok</v>
      </c>
      <c r="I673" s="254" t="str">
        <f t="shared" si="290"/>
        <v>ok</v>
      </c>
      <c r="J673" s="251" t="str">
        <f t="shared" si="290"/>
        <v>ok</v>
      </c>
      <c r="K673" s="252" t="str">
        <f t="shared" si="290"/>
        <v>ok</v>
      </c>
      <c r="L673" s="254" t="str">
        <f t="shared" si="290"/>
        <v>ok</v>
      </c>
      <c r="M673" s="251" t="str">
        <f t="shared" si="290"/>
        <v>ok</v>
      </c>
      <c r="N673" s="252" t="str">
        <f t="shared" si="290"/>
        <v>ok</v>
      </c>
      <c r="O673" s="254" t="str">
        <f t="shared" si="290"/>
        <v>ok</v>
      </c>
      <c r="P673" s="251" t="str">
        <f t="shared" si="290"/>
        <v>ok</v>
      </c>
      <c r="Q673" s="252" t="str">
        <f t="shared" si="290"/>
        <v>ok</v>
      </c>
      <c r="R673" s="254" t="str">
        <f t="shared" si="290"/>
        <v>ok</v>
      </c>
      <c r="S673" s="251" t="str">
        <f t="shared" si="290"/>
        <v>ok</v>
      </c>
      <c r="T673" s="252" t="str">
        <f t="shared" si="290"/>
        <v>ok</v>
      </c>
      <c r="U673" s="254" t="str">
        <f t="shared" si="290"/>
        <v>ok</v>
      </c>
      <c r="V673" s="251" t="str">
        <f t="shared" si="290"/>
        <v>ok</v>
      </c>
      <c r="W673" s="252" t="str">
        <f t="shared" si="290"/>
        <v>ok</v>
      </c>
      <c r="X673" s="254" t="str">
        <f t="shared" si="290"/>
        <v>ok</v>
      </c>
      <c r="Y673" s="251" t="str">
        <f t="shared" si="290"/>
        <v>ok</v>
      </c>
      <c r="Z673" s="252" t="str">
        <f t="shared" si="290"/>
        <v>ok</v>
      </c>
      <c r="AA673" s="253" t="str">
        <f t="shared" si="290"/>
        <v>ok</v>
      </c>
      <c r="AB673" s="283" t="str">
        <f t="shared" si="290"/>
        <v>ok</v>
      </c>
      <c r="AC673" s="283" t="str">
        <f>IF(AC666=AC672,"ok","確認せよ")</f>
        <v>ok</v>
      </c>
      <c r="AD673" s="283" t="str">
        <f>IF(AD666=AD672,"ok","確認せよ")</f>
        <v>ok</v>
      </c>
      <c r="AE673" s="283" t="str">
        <f>IF(AE666=AE672,"ok","確認せよ")</f>
        <v>ok</v>
      </c>
      <c r="AF673" s="387">
        <f t="shared" si="269"/>
        <v>0</v>
      </c>
      <c r="AG673" s="388">
        <f t="shared" si="267"/>
        <v>0</v>
      </c>
      <c r="AH673" s="388">
        <f t="shared" si="268"/>
        <v>0</v>
      </c>
      <c r="AJ673" s="256"/>
      <c r="AK673" s="257"/>
      <c r="AL673" s="257"/>
      <c r="AM673" s="257"/>
      <c r="AN673" s="257"/>
      <c r="AO673" s="257"/>
      <c r="AP673" s="257"/>
      <c r="AQ673" s="258"/>
      <c r="AR673" s="259"/>
      <c r="AS673" s="259"/>
      <c r="AT673" s="259"/>
      <c r="AU673" s="259"/>
      <c r="AV673" s="259"/>
      <c r="AW673" s="259"/>
      <c r="AX673" s="259"/>
      <c r="AY673" s="259"/>
      <c r="AZ673" s="259"/>
      <c r="BA673" s="260"/>
      <c r="BD673" s="423" t="e">
        <f t="shared" si="283"/>
        <v>#VALUE!</v>
      </c>
      <c r="BE673" s="423" t="e">
        <f t="shared" si="284"/>
        <v>#VALUE!</v>
      </c>
      <c r="BF673" s="423" t="e">
        <f t="shared" si="285"/>
        <v>#VALUE!</v>
      </c>
    </row>
    <row r="674" spans="1:58" s="97" customFormat="1" ht="15" customHeight="1">
      <c r="A674" s="96"/>
      <c r="B674" s="1336" t="s">
        <v>243</v>
      </c>
      <c r="C674" s="1337"/>
      <c r="D674" s="118">
        <v>74453</v>
      </c>
      <c r="E674" s="118">
        <v>79870</v>
      </c>
      <c r="F674" s="118">
        <v>154323</v>
      </c>
      <c r="G674" s="118">
        <f aca="true" t="shared" si="291" ref="G674:AA674">G63</f>
        <v>0</v>
      </c>
      <c r="H674" s="119">
        <f t="shared" si="291"/>
        <v>0</v>
      </c>
      <c r="I674" s="122">
        <f t="shared" si="270"/>
        <v>0</v>
      </c>
      <c r="J674" s="215">
        <f t="shared" si="291"/>
        <v>1702</v>
      </c>
      <c r="K674" s="119">
        <f t="shared" si="291"/>
        <v>1234</v>
      </c>
      <c r="L674" s="122">
        <f t="shared" si="271"/>
        <v>2936</v>
      </c>
      <c r="M674" s="215">
        <f t="shared" si="291"/>
        <v>0</v>
      </c>
      <c r="N674" s="119">
        <f t="shared" si="291"/>
        <v>0</v>
      </c>
      <c r="O674" s="122">
        <f t="shared" si="272"/>
        <v>0</v>
      </c>
      <c r="P674" s="215">
        <f t="shared" si="291"/>
        <v>1890</v>
      </c>
      <c r="Q674" s="119">
        <f t="shared" si="291"/>
        <v>1362</v>
      </c>
      <c r="R674" s="122">
        <f t="shared" si="273"/>
        <v>3252</v>
      </c>
      <c r="S674" s="215">
        <f t="shared" si="291"/>
        <v>35</v>
      </c>
      <c r="T674" s="119">
        <f t="shared" si="291"/>
        <v>32</v>
      </c>
      <c r="U674" s="122">
        <f t="shared" si="274"/>
        <v>67</v>
      </c>
      <c r="V674" s="78">
        <f t="shared" si="291"/>
        <v>0</v>
      </c>
      <c r="W674" s="73">
        <f t="shared" si="291"/>
        <v>0</v>
      </c>
      <c r="X674" s="122">
        <f t="shared" si="275"/>
        <v>0</v>
      </c>
      <c r="Y674" s="215">
        <f t="shared" si="291"/>
        <v>74300</v>
      </c>
      <c r="Z674" s="119">
        <f t="shared" si="291"/>
        <v>79774</v>
      </c>
      <c r="AA674" s="216">
        <f t="shared" si="291"/>
        <v>154074</v>
      </c>
      <c r="AB674" s="284">
        <f>AB63</f>
        <v>-249</v>
      </c>
      <c r="AC674" s="216">
        <f>AC63</f>
        <v>74300</v>
      </c>
      <c r="AD674" s="216">
        <f>AD63</f>
        <v>79774</v>
      </c>
      <c r="AE674" s="216">
        <f>AE63</f>
        <v>154074</v>
      </c>
      <c r="AF674" s="369">
        <f t="shared" si="269"/>
        <v>0</v>
      </c>
      <c r="AG674" s="370">
        <f t="shared" si="267"/>
        <v>0</v>
      </c>
      <c r="AH674" s="370">
        <f t="shared" si="268"/>
        <v>0</v>
      </c>
      <c r="AJ674" s="184"/>
      <c r="AK674" s="185"/>
      <c r="AL674" s="185"/>
      <c r="AM674" s="185"/>
      <c r="AN674" s="185"/>
      <c r="AO674" s="185"/>
      <c r="AP674" s="185"/>
      <c r="AQ674" s="247"/>
      <c r="AR674" s="183"/>
      <c r="AS674" s="183"/>
      <c r="AT674" s="183"/>
      <c r="AU674" s="183"/>
      <c r="AV674" s="183"/>
      <c r="AW674" s="183"/>
      <c r="AX674" s="183"/>
      <c r="AY674" s="183"/>
      <c r="AZ674" s="183"/>
      <c r="BA674" s="186"/>
      <c r="BD674" s="423">
        <f t="shared" si="283"/>
        <v>-153</v>
      </c>
      <c r="BE674" s="423">
        <f t="shared" si="284"/>
        <v>-96</v>
      </c>
      <c r="BF674" s="423">
        <f t="shared" si="285"/>
        <v>-249</v>
      </c>
    </row>
    <row r="675" spans="1:58" s="97" customFormat="1" ht="15" customHeight="1">
      <c r="A675" s="96"/>
      <c r="B675" s="1198" t="s">
        <v>288</v>
      </c>
      <c r="C675" s="1199"/>
      <c r="D675" s="129">
        <v>20726</v>
      </c>
      <c r="E675" s="129">
        <v>21944</v>
      </c>
      <c r="F675" s="129">
        <v>42670</v>
      </c>
      <c r="G675" s="129">
        <f aca="true" t="shared" si="292" ref="G675:AA675">G83</f>
        <v>0</v>
      </c>
      <c r="H675" s="130">
        <f t="shared" si="292"/>
        <v>0</v>
      </c>
      <c r="I675" s="133">
        <f t="shared" si="270"/>
        <v>0</v>
      </c>
      <c r="J675" s="217">
        <f t="shared" si="292"/>
        <v>360</v>
      </c>
      <c r="K675" s="130">
        <f t="shared" si="292"/>
        <v>279</v>
      </c>
      <c r="L675" s="133">
        <f t="shared" si="271"/>
        <v>639</v>
      </c>
      <c r="M675" s="217">
        <f t="shared" si="292"/>
        <v>0</v>
      </c>
      <c r="N675" s="130">
        <f t="shared" si="292"/>
        <v>0</v>
      </c>
      <c r="O675" s="133">
        <f t="shared" si="272"/>
        <v>0</v>
      </c>
      <c r="P675" s="217">
        <f t="shared" si="292"/>
        <v>392</v>
      </c>
      <c r="Q675" s="130">
        <f t="shared" si="292"/>
        <v>328</v>
      </c>
      <c r="R675" s="133">
        <f t="shared" si="273"/>
        <v>720</v>
      </c>
      <c r="S675" s="217">
        <f t="shared" si="292"/>
        <v>0</v>
      </c>
      <c r="T675" s="130">
        <f t="shared" si="292"/>
        <v>1</v>
      </c>
      <c r="U675" s="133">
        <f t="shared" si="274"/>
        <v>1</v>
      </c>
      <c r="V675" s="79">
        <f t="shared" si="292"/>
        <v>0</v>
      </c>
      <c r="W675" s="75">
        <f t="shared" si="292"/>
        <v>0</v>
      </c>
      <c r="X675" s="133">
        <f t="shared" si="275"/>
        <v>0</v>
      </c>
      <c r="Y675" s="217">
        <f t="shared" si="292"/>
        <v>20694</v>
      </c>
      <c r="Z675" s="130">
        <f t="shared" si="292"/>
        <v>21896</v>
      </c>
      <c r="AA675" s="218">
        <f t="shared" si="292"/>
        <v>42590</v>
      </c>
      <c r="AB675" s="285">
        <f>AB83</f>
        <v>-80</v>
      </c>
      <c r="AC675" s="218">
        <f>AC83</f>
        <v>20694</v>
      </c>
      <c r="AD675" s="218">
        <f>AD83</f>
        <v>21896</v>
      </c>
      <c r="AE675" s="218">
        <f>AE83</f>
        <v>42590</v>
      </c>
      <c r="AF675" s="371">
        <f t="shared" si="269"/>
        <v>0</v>
      </c>
      <c r="AG675" s="372">
        <f t="shared" si="267"/>
        <v>0</v>
      </c>
      <c r="AH675" s="372">
        <f t="shared" si="268"/>
        <v>0</v>
      </c>
      <c r="AJ675" s="184"/>
      <c r="AK675" s="185"/>
      <c r="AL675" s="185"/>
      <c r="AM675" s="185"/>
      <c r="AN675" s="185"/>
      <c r="AO675" s="185"/>
      <c r="AP675" s="185"/>
      <c r="AQ675" s="247"/>
      <c r="AR675" s="183"/>
      <c r="AS675" s="183"/>
      <c r="AT675" s="183"/>
      <c r="AU675" s="183"/>
      <c r="AV675" s="183"/>
      <c r="AW675" s="183"/>
      <c r="AX675" s="183"/>
      <c r="AY675" s="183"/>
      <c r="AZ675" s="183"/>
      <c r="BA675" s="186"/>
      <c r="BD675" s="423">
        <f t="shared" si="283"/>
        <v>-32</v>
      </c>
      <c r="BE675" s="423">
        <f t="shared" si="284"/>
        <v>-48</v>
      </c>
      <c r="BF675" s="423">
        <f t="shared" si="285"/>
        <v>-80</v>
      </c>
    </row>
    <row r="676" spans="1:58" s="97" customFormat="1" ht="15" customHeight="1">
      <c r="A676" s="96"/>
      <c r="B676" s="1198" t="s">
        <v>250</v>
      </c>
      <c r="C676" s="1199"/>
      <c r="D676" s="129">
        <v>10224</v>
      </c>
      <c r="E676" s="129">
        <v>10987</v>
      </c>
      <c r="F676" s="129">
        <v>21211</v>
      </c>
      <c r="G676" s="129">
        <f aca="true" t="shared" si="293" ref="G676:AA676">G102</f>
        <v>0</v>
      </c>
      <c r="H676" s="130">
        <f t="shared" si="293"/>
        <v>0</v>
      </c>
      <c r="I676" s="133">
        <f t="shared" si="270"/>
        <v>0</v>
      </c>
      <c r="J676" s="217">
        <f t="shared" si="293"/>
        <v>119</v>
      </c>
      <c r="K676" s="130">
        <f t="shared" si="293"/>
        <v>119</v>
      </c>
      <c r="L676" s="133">
        <f t="shared" si="271"/>
        <v>238</v>
      </c>
      <c r="M676" s="217">
        <f t="shared" si="293"/>
        <v>0</v>
      </c>
      <c r="N676" s="130">
        <f t="shared" si="293"/>
        <v>0</v>
      </c>
      <c r="O676" s="133">
        <f t="shared" si="272"/>
        <v>0</v>
      </c>
      <c r="P676" s="217">
        <f t="shared" si="293"/>
        <v>121</v>
      </c>
      <c r="Q676" s="130">
        <f t="shared" si="293"/>
        <v>119</v>
      </c>
      <c r="R676" s="133">
        <f t="shared" si="273"/>
        <v>240</v>
      </c>
      <c r="S676" s="217">
        <f t="shared" si="293"/>
        <v>6</v>
      </c>
      <c r="T676" s="130">
        <f t="shared" si="293"/>
        <v>2</v>
      </c>
      <c r="U676" s="133">
        <f t="shared" si="274"/>
        <v>8</v>
      </c>
      <c r="V676" s="79">
        <f t="shared" si="293"/>
        <v>0</v>
      </c>
      <c r="W676" s="75">
        <f t="shared" si="293"/>
        <v>0</v>
      </c>
      <c r="X676" s="133">
        <f t="shared" si="275"/>
        <v>0</v>
      </c>
      <c r="Y676" s="217">
        <f t="shared" si="293"/>
        <v>10228</v>
      </c>
      <c r="Z676" s="130">
        <f t="shared" si="293"/>
        <v>10989</v>
      </c>
      <c r="AA676" s="218">
        <f t="shared" si="293"/>
        <v>21217</v>
      </c>
      <c r="AB676" s="285">
        <f>AB102</f>
        <v>6</v>
      </c>
      <c r="AC676" s="218">
        <f>AC102</f>
        <v>10228</v>
      </c>
      <c r="AD676" s="218">
        <f>AD102</f>
        <v>10989</v>
      </c>
      <c r="AE676" s="218">
        <f>AE102</f>
        <v>21217</v>
      </c>
      <c r="AF676" s="371">
        <f t="shared" si="269"/>
        <v>0</v>
      </c>
      <c r="AG676" s="372">
        <f t="shared" si="267"/>
        <v>0</v>
      </c>
      <c r="AH676" s="372">
        <f t="shared" si="268"/>
        <v>0</v>
      </c>
      <c r="AJ676" s="184"/>
      <c r="AK676" s="185"/>
      <c r="AL676" s="185"/>
      <c r="AM676" s="185"/>
      <c r="AN676" s="185"/>
      <c r="AO676" s="185"/>
      <c r="AP676" s="185"/>
      <c r="AQ676" s="247"/>
      <c r="AR676" s="183"/>
      <c r="AS676" s="183"/>
      <c r="AT676" s="183"/>
      <c r="AU676" s="183"/>
      <c r="AV676" s="183"/>
      <c r="AW676" s="183"/>
      <c r="AX676" s="183"/>
      <c r="AY676" s="183"/>
      <c r="AZ676" s="183"/>
      <c r="BA676" s="186"/>
      <c r="BD676" s="423">
        <f t="shared" si="283"/>
        <v>4</v>
      </c>
      <c r="BE676" s="423">
        <f t="shared" si="284"/>
        <v>2</v>
      </c>
      <c r="BF676" s="423">
        <f t="shared" si="285"/>
        <v>6</v>
      </c>
    </row>
    <row r="677" spans="1:58" s="97" customFormat="1" ht="15" customHeight="1">
      <c r="A677" s="96"/>
      <c r="B677" s="1198" t="s">
        <v>351</v>
      </c>
      <c r="C677" s="1199"/>
      <c r="D677" s="129">
        <v>14768</v>
      </c>
      <c r="E677" s="129">
        <v>15500</v>
      </c>
      <c r="F677" s="129">
        <v>30268</v>
      </c>
      <c r="G677" s="129">
        <f>G121+G598</f>
        <v>0</v>
      </c>
      <c r="H677" s="130">
        <f>H121+H598</f>
        <v>0</v>
      </c>
      <c r="I677" s="133">
        <f t="shared" si="270"/>
        <v>0</v>
      </c>
      <c r="J677" s="217">
        <f>J121+J598</f>
        <v>250</v>
      </c>
      <c r="K677" s="130">
        <f>K121+K598</f>
        <v>212</v>
      </c>
      <c r="L677" s="133">
        <f t="shared" si="271"/>
        <v>462</v>
      </c>
      <c r="M677" s="217">
        <f>M121+M598</f>
        <v>0</v>
      </c>
      <c r="N677" s="130">
        <f>N121+N598</f>
        <v>0</v>
      </c>
      <c r="O677" s="133">
        <f t="shared" si="272"/>
        <v>0</v>
      </c>
      <c r="P677" s="217">
        <f>P121+P598</f>
        <v>336</v>
      </c>
      <c r="Q677" s="130">
        <f>Q121+Q598</f>
        <v>305</v>
      </c>
      <c r="R677" s="133">
        <f t="shared" si="273"/>
        <v>641</v>
      </c>
      <c r="S677" s="217">
        <f>S121+S598</f>
        <v>2</v>
      </c>
      <c r="T677" s="130">
        <f>T121+T598</f>
        <v>1</v>
      </c>
      <c r="U677" s="133">
        <f t="shared" si="274"/>
        <v>3</v>
      </c>
      <c r="V677" s="79">
        <f>V121+V598</f>
        <v>0</v>
      </c>
      <c r="W677" s="75">
        <f>W121+W598</f>
        <v>0</v>
      </c>
      <c r="X677" s="133">
        <f t="shared" si="275"/>
        <v>0</v>
      </c>
      <c r="Y677" s="217">
        <f aca="true" t="shared" si="294" ref="Y677:AE677">Y121+Y598</f>
        <v>14684</v>
      </c>
      <c r="Z677" s="130">
        <f t="shared" si="294"/>
        <v>15408</v>
      </c>
      <c r="AA677" s="218">
        <f t="shared" si="294"/>
        <v>30092</v>
      </c>
      <c r="AB677" s="285">
        <f t="shared" si="294"/>
        <v>-176</v>
      </c>
      <c r="AC677" s="218">
        <f t="shared" si="294"/>
        <v>14684</v>
      </c>
      <c r="AD677" s="218">
        <f t="shared" si="294"/>
        <v>15408</v>
      </c>
      <c r="AE677" s="218">
        <f t="shared" si="294"/>
        <v>30092</v>
      </c>
      <c r="AF677" s="371">
        <f t="shared" si="269"/>
        <v>0</v>
      </c>
      <c r="AG677" s="372">
        <f t="shared" si="267"/>
        <v>0</v>
      </c>
      <c r="AH677" s="372">
        <f t="shared" si="268"/>
        <v>0</v>
      </c>
      <c r="AJ677" s="184"/>
      <c r="AK677" s="185"/>
      <c r="AL677" s="185"/>
      <c r="AM677" s="185"/>
      <c r="AN677" s="185"/>
      <c r="AO677" s="185"/>
      <c r="AP677" s="185"/>
      <c r="AQ677" s="247"/>
      <c r="AR677" s="183"/>
      <c r="AS677" s="183"/>
      <c r="AT677" s="183"/>
      <c r="AU677" s="183"/>
      <c r="AV677" s="183"/>
      <c r="AW677" s="183"/>
      <c r="AX677" s="183"/>
      <c r="AY677" s="183"/>
      <c r="AZ677" s="183"/>
      <c r="BA677" s="186"/>
      <c r="BD677" s="423">
        <f t="shared" si="283"/>
        <v>-84</v>
      </c>
      <c r="BE677" s="423">
        <f t="shared" si="284"/>
        <v>-92</v>
      </c>
      <c r="BF677" s="423">
        <f t="shared" si="285"/>
        <v>-176</v>
      </c>
    </row>
    <row r="678" spans="1:58" s="97" customFormat="1" ht="15" customHeight="1">
      <c r="A678" s="96"/>
      <c r="B678" s="1198" t="s">
        <v>251</v>
      </c>
      <c r="C678" s="1199"/>
      <c r="D678" s="129">
        <v>12177</v>
      </c>
      <c r="E678" s="129">
        <v>13460</v>
      </c>
      <c r="F678" s="129">
        <v>25637</v>
      </c>
      <c r="G678" s="129">
        <f aca="true" t="shared" si="295" ref="G678:AA678">G144</f>
        <v>0</v>
      </c>
      <c r="H678" s="130">
        <f t="shared" si="295"/>
        <v>0</v>
      </c>
      <c r="I678" s="133">
        <f t="shared" si="270"/>
        <v>0</v>
      </c>
      <c r="J678" s="217">
        <f t="shared" si="295"/>
        <v>171</v>
      </c>
      <c r="K678" s="130">
        <f t="shared" si="295"/>
        <v>192</v>
      </c>
      <c r="L678" s="133">
        <f t="shared" si="271"/>
        <v>363</v>
      </c>
      <c r="M678" s="217">
        <f t="shared" si="295"/>
        <v>0</v>
      </c>
      <c r="N678" s="130">
        <f t="shared" si="295"/>
        <v>0</v>
      </c>
      <c r="O678" s="133">
        <f t="shared" si="272"/>
        <v>0</v>
      </c>
      <c r="P678" s="217">
        <f t="shared" si="295"/>
        <v>170</v>
      </c>
      <c r="Q678" s="130">
        <f t="shared" si="295"/>
        <v>168</v>
      </c>
      <c r="R678" s="133">
        <f t="shared" si="273"/>
        <v>338</v>
      </c>
      <c r="S678" s="217">
        <f t="shared" si="295"/>
        <v>5</v>
      </c>
      <c r="T678" s="130">
        <f t="shared" si="295"/>
        <v>3</v>
      </c>
      <c r="U678" s="133">
        <f t="shared" si="274"/>
        <v>8</v>
      </c>
      <c r="V678" s="79">
        <f t="shared" si="295"/>
        <v>2</v>
      </c>
      <c r="W678" s="75">
        <f t="shared" si="295"/>
        <v>7</v>
      </c>
      <c r="X678" s="133">
        <f t="shared" si="275"/>
        <v>9</v>
      </c>
      <c r="Y678" s="217">
        <f t="shared" si="295"/>
        <v>12185</v>
      </c>
      <c r="Z678" s="130">
        <f t="shared" si="295"/>
        <v>13494</v>
      </c>
      <c r="AA678" s="218">
        <f t="shared" si="295"/>
        <v>25679</v>
      </c>
      <c r="AB678" s="285">
        <f>AB144</f>
        <v>42</v>
      </c>
      <c r="AC678" s="218">
        <f>AC144</f>
        <v>12185</v>
      </c>
      <c r="AD678" s="218">
        <f>AD144</f>
        <v>13494</v>
      </c>
      <c r="AE678" s="218">
        <f>AE144</f>
        <v>25679</v>
      </c>
      <c r="AF678" s="371">
        <f t="shared" si="269"/>
        <v>0</v>
      </c>
      <c r="AG678" s="372">
        <f t="shared" si="267"/>
        <v>0</v>
      </c>
      <c r="AH678" s="372">
        <f t="shared" si="268"/>
        <v>0</v>
      </c>
      <c r="AJ678" s="184"/>
      <c r="AK678" s="185"/>
      <c r="AL678" s="185"/>
      <c r="AM678" s="185"/>
      <c r="AN678" s="185"/>
      <c r="AO678" s="185"/>
      <c r="AP678" s="185"/>
      <c r="AQ678" s="247"/>
      <c r="AR678" s="183"/>
      <c r="AS678" s="183"/>
      <c r="AT678" s="183"/>
      <c r="AU678" s="183"/>
      <c r="AV678" s="183"/>
      <c r="AW678" s="183"/>
      <c r="AX678" s="183"/>
      <c r="AY678" s="183"/>
      <c r="AZ678" s="183"/>
      <c r="BA678" s="186"/>
      <c r="BD678" s="423">
        <f t="shared" si="283"/>
        <v>8</v>
      </c>
      <c r="BE678" s="423">
        <f t="shared" si="284"/>
        <v>34</v>
      </c>
      <c r="BF678" s="423">
        <f t="shared" si="285"/>
        <v>42</v>
      </c>
    </row>
    <row r="679" spans="1:58" s="212" customFormat="1" ht="15" customHeight="1">
      <c r="A679" s="219"/>
      <c r="B679" s="1198" t="s">
        <v>290</v>
      </c>
      <c r="C679" s="1199"/>
      <c r="D679" s="129">
        <v>12423</v>
      </c>
      <c r="E679" s="129">
        <v>13323</v>
      </c>
      <c r="F679" s="129">
        <v>25746</v>
      </c>
      <c r="G679" s="129">
        <f aca="true" t="shared" si="296" ref="G679:AA679">G180</f>
        <v>0</v>
      </c>
      <c r="H679" s="130">
        <f t="shared" si="296"/>
        <v>0</v>
      </c>
      <c r="I679" s="133">
        <f t="shared" si="270"/>
        <v>0</v>
      </c>
      <c r="J679" s="217">
        <f t="shared" si="296"/>
        <v>163</v>
      </c>
      <c r="K679" s="130">
        <f t="shared" si="296"/>
        <v>140</v>
      </c>
      <c r="L679" s="133">
        <f t="shared" si="271"/>
        <v>303</v>
      </c>
      <c r="M679" s="217">
        <f t="shared" si="296"/>
        <v>0</v>
      </c>
      <c r="N679" s="130">
        <f t="shared" si="296"/>
        <v>0</v>
      </c>
      <c r="O679" s="133">
        <f t="shared" si="272"/>
        <v>0</v>
      </c>
      <c r="P679" s="217">
        <f t="shared" si="296"/>
        <v>185</v>
      </c>
      <c r="Q679" s="130">
        <f t="shared" si="296"/>
        <v>190</v>
      </c>
      <c r="R679" s="133">
        <f t="shared" si="273"/>
        <v>375</v>
      </c>
      <c r="S679" s="217">
        <f t="shared" si="296"/>
        <v>3</v>
      </c>
      <c r="T679" s="130">
        <f t="shared" si="296"/>
        <v>5</v>
      </c>
      <c r="U679" s="133">
        <f t="shared" si="274"/>
        <v>8</v>
      </c>
      <c r="V679" s="79">
        <f t="shared" si="296"/>
        <v>0</v>
      </c>
      <c r="W679" s="75">
        <f t="shared" si="296"/>
        <v>0</v>
      </c>
      <c r="X679" s="133">
        <f t="shared" si="275"/>
        <v>0</v>
      </c>
      <c r="Y679" s="217">
        <f t="shared" si="296"/>
        <v>12404</v>
      </c>
      <c r="Z679" s="130">
        <f t="shared" si="296"/>
        <v>13278</v>
      </c>
      <c r="AA679" s="218">
        <f t="shared" si="296"/>
        <v>25682</v>
      </c>
      <c r="AB679" s="285">
        <f>AB180</f>
        <v>-64</v>
      </c>
      <c r="AC679" s="218">
        <f>AC180</f>
        <v>12404</v>
      </c>
      <c r="AD679" s="218">
        <f>AD180</f>
        <v>13278</v>
      </c>
      <c r="AE679" s="218">
        <f>AE180</f>
        <v>25682</v>
      </c>
      <c r="AF679" s="371">
        <f t="shared" si="269"/>
        <v>0</v>
      </c>
      <c r="AG679" s="372">
        <f t="shared" si="267"/>
        <v>0</v>
      </c>
      <c r="AH679" s="372">
        <f t="shared" si="268"/>
        <v>0</v>
      </c>
      <c r="AJ679" s="184"/>
      <c r="AK679" s="185"/>
      <c r="AL679" s="185"/>
      <c r="AM679" s="185"/>
      <c r="AN679" s="185"/>
      <c r="AO679" s="185"/>
      <c r="AP679" s="185"/>
      <c r="AQ679" s="247"/>
      <c r="AR679" s="183"/>
      <c r="AS679" s="183"/>
      <c r="AT679" s="183"/>
      <c r="AU679" s="183"/>
      <c r="AV679" s="183"/>
      <c r="AW679" s="183"/>
      <c r="AX679" s="183"/>
      <c r="AY679" s="183"/>
      <c r="AZ679" s="183"/>
      <c r="BA679" s="186"/>
      <c r="BD679" s="423">
        <f t="shared" si="283"/>
        <v>-19</v>
      </c>
      <c r="BE679" s="423">
        <f t="shared" si="284"/>
        <v>-45</v>
      </c>
      <c r="BF679" s="423">
        <f t="shared" si="285"/>
        <v>-64</v>
      </c>
    </row>
    <row r="680" spans="2:58" ht="15" customHeight="1">
      <c r="B680" s="1198" t="s">
        <v>352</v>
      </c>
      <c r="C680" s="1199"/>
      <c r="D680" s="129">
        <v>12508</v>
      </c>
      <c r="E680" s="129">
        <v>12874</v>
      </c>
      <c r="F680" s="129">
        <v>25382</v>
      </c>
      <c r="G680" s="129">
        <f aca="true" t="shared" si="297" ref="G680:AA680">G203</f>
        <v>0</v>
      </c>
      <c r="H680" s="130">
        <f t="shared" si="297"/>
        <v>0</v>
      </c>
      <c r="I680" s="133">
        <f t="shared" si="270"/>
        <v>0</v>
      </c>
      <c r="J680" s="217">
        <f t="shared" si="297"/>
        <v>233</v>
      </c>
      <c r="K680" s="130">
        <f t="shared" si="297"/>
        <v>206</v>
      </c>
      <c r="L680" s="133">
        <f t="shared" si="271"/>
        <v>439</v>
      </c>
      <c r="M680" s="217">
        <f t="shared" si="297"/>
        <v>0</v>
      </c>
      <c r="N680" s="130">
        <f t="shared" si="297"/>
        <v>0</v>
      </c>
      <c r="O680" s="133">
        <f t="shared" si="272"/>
        <v>0</v>
      </c>
      <c r="P680" s="217">
        <f t="shared" si="297"/>
        <v>201</v>
      </c>
      <c r="Q680" s="130">
        <f t="shared" si="297"/>
        <v>167</v>
      </c>
      <c r="R680" s="133">
        <f t="shared" si="273"/>
        <v>368</v>
      </c>
      <c r="S680" s="217">
        <f t="shared" si="297"/>
        <v>7</v>
      </c>
      <c r="T680" s="130">
        <f t="shared" si="297"/>
        <v>5</v>
      </c>
      <c r="U680" s="133">
        <f t="shared" si="274"/>
        <v>12</v>
      </c>
      <c r="V680" s="79">
        <f t="shared" si="297"/>
        <v>-2</v>
      </c>
      <c r="W680" s="75">
        <f t="shared" si="297"/>
        <v>2</v>
      </c>
      <c r="X680" s="133">
        <f t="shared" si="275"/>
        <v>0</v>
      </c>
      <c r="Y680" s="217">
        <f t="shared" si="297"/>
        <v>12545</v>
      </c>
      <c r="Z680" s="130">
        <f t="shared" si="297"/>
        <v>12920</v>
      </c>
      <c r="AA680" s="218">
        <f t="shared" si="297"/>
        <v>25465</v>
      </c>
      <c r="AB680" s="285">
        <f>AB203</f>
        <v>83</v>
      </c>
      <c r="AC680" s="218">
        <f>AC203</f>
        <v>12545</v>
      </c>
      <c r="AD680" s="218">
        <f>AD203</f>
        <v>12920</v>
      </c>
      <c r="AE680" s="218">
        <f>AE203</f>
        <v>25465</v>
      </c>
      <c r="AF680" s="371">
        <f t="shared" si="269"/>
        <v>0</v>
      </c>
      <c r="AG680" s="372">
        <f t="shared" si="267"/>
        <v>0</v>
      </c>
      <c r="AH680" s="372">
        <f t="shared" si="268"/>
        <v>0</v>
      </c>
      <c r="BD680" s="423">
        <f t="shared" si="283"/>
        <v>37</v>
      </c>
      <c r="BE680" s="423">
        <f t="shared" si="284"/>
        <v>46</v>
      </c>
      <c r="BF680" s="423">
        <f t="shared" si="285"/>
        <v>83</v>
      </c>
    </row>
    <row r="681" spans="2:58" ht="15" customHeight="1">
      <c r="B681" s="1198" t="s">
        <v>353</v>
      </c>
      <c r="C681" s="1199"/>
      <c r="D681" s="129">
        <v>9921</v>
      </c>
      <c r="E681" s="129">
        <v>10840</v>
      </c>
      <c r="F681" s="129">
        <v>20761</v>
      </c>
      <c r="G681" s="129">
        <f aca="true" t="shared" si="298" ref="G681:AA681">G289</f>
        <v>0</v>
      </c>
      <c r="H681" s="130">
        <f t="shared" si="298"/>
        <v>0</v>
      </c>
      <c r="I681" s="133">
        <f t="shared" si="270"/>
        <v>0</v>
      </c>
      <c r="J681" s="217">
        <f t="shared" si="298"/>
        <v>127</v>
      </c>
      <c r="K681" s="130">
        <f t="shared" si="298"/>
        <v>137</v>
      </c>
      <c r="L681" s="133">
        <f t="shared" si="271"/>
        <v>264</v>
      </c>
      <c r="M681" s="217">
        <f t="shared" si="298"/>
        <v>0</v>
      </c>
      <c r="N681" s="130">
        <f t="shared" si="298"/>
        <v>0</v>
      </c>
      <c r="O681" s="133">
        <f t="shared" si="272"/>
        <v>0</v>
      </c>
      <c r="P681" s="217">
        <f t="shared" si="298"/>
        <v>139</v>
      </c>
      <c r="Q681" s="130">
        <f t="shared" si="298"/>
        <v>133</v>
      </c>
      <c r="R681" s="133">
        <f t="shared" si="273"/>
        <v>272</v>
      </c>
      <c r="S681" s="217">
        <f t="shared" si="298"/>
        <v>5</v>
      </c>
      <c r="T681" s="130">
        <f t="shared" si="298"/>
        <v>6</v>
      </c>
      <c r="U681" s="133">
        <f t="shared" si="274"/>
        <v>11</v>
      </c>
      <c r="V681" s="79">
        <f t="shared" si="298"/>
        <v>-5</v>
      </c>
      <c r="W681" s="75">
        <f t="shared" si="298"/>
        <v>-5</v>
      </c>
      <c r="X681" s="133">
        <f t="shared" si="275"/>
        <v>-10</v>
      </c>
      <c r="Y681" s="217">
        <f t="shared" si="298"/>
        <v>9909</v>
      </c>
      <c r="Z681" s="130">
        <f t="shared" si="298"/>
        <v>10845</v>
      </c>
      <c r="AA681" s="218">
        <f t="shared" si="298"/>
        <v>20754</v>
      </c>
      <c r="AB681" s="285">
        <f>AB289</f>
        <v>-7</v>
      </c>
      <c r="AC681" s="218">
        <f>AC289</f>
        <v>9909</v>
      </c>
      <c r="AD681" s="218">
        <f>AD289</f>
        <v>10845</v>
      </c>
      <c r="AE681" s="218">
        <f>AE289</f>
        <v>20754</v>
      </c>
      <c r="AF681" s="371">
        <f t="shared" si="269"/>
        <v>0</v>
      </c>
      <c r="AG681" s="372">
        <f t="shared" si="267"/>
        <v>0</v>
      </c>
      <c r="AH681" s="372">
        <f t="shared" si="268"/>
        <v>0</v>
      </c>
      <c r="BD681" s="423">
        <f t="shared" si="283"/>
        <v>-12</v>
      </c>
      <c r="BE681" s="423">
        <f t="shared" si="284"/>
        <v>5</v>
      </c>
      <c r="BF681" s="423">
        <f t="shared" si="285"/>
        <v>-7</v>
      </c>
    </row>
    <row r="682" spans="2:58" ht="15" customHeight="1">
      <c r="B682" s="1198" t="s">
        <v>354</v>
      </c>
      <c r="C682" s="1199"/>
      <c r="D682" s="129">
        <v>28318</v>
      </c>
      <c r="E682" s="129">
        <v>30637</v>
      </c>
      <c r="F682" s="129">
        <v>58955</v>
      </c>
      <c r="G682" s="129">
        <f aca="true" t="shared" si="299" ref="G682:AA682">G345</f>
        <v>0</v>
      </c>
      <c r="H682" s="130">
        <f t="shared" si="299"/>
        <v>0</v>
      </c>
      <c r="I682" s="133">
        <f t="shared" si="270"/>
        <v>0</v>
      </c>
      <c r="J682" s="217">
        <f t="shared" si="299"/>
        <v>456</v>
      </c>
      <c r="K682" s="130">
        <f t="shared" si="299"/>
        <v>421</v>
      </c>
      <c r="L682" s="133">
        <f t="shared" si="271"/>
        <v>877</v>
      </c>
      <c r="M682" s="217">
        <f t="shared" si="299"/>
        <v>0</v>
      </c>
      <c r="N682" s="130">
        <f t="shared" si="299"/>
        <v>0</v>
      </c>
      <c r="O682" s="133">
        <f t="shared" si="272"/>
        <v>0</v>
      </c>
      <c r="P682" s="217">
        <f t="shared" si="299"/>
        <v>433</v>
      </c>
      <c r="Q682" s="130">
        <f t="shared" si="299"/>
        <v>347</v>
      </c>
      <c r="R682" s="133">
        <f t="shared" si="273"/>
        <v>780</v>
      </c>
      <c r="S682" s="217">
        <f t="shared" si="299"/>
        <v>12</v>
      </c>
      <c r="T682" s="130">
        <f t="shared" si="299"/>
        <v>10</v>
      </c>
      <c r="U682" s="133">
        <f t="shared" si="274"/>
        <v>22</v>
      </c>
      <c r="V682" s="79">
        <f t="shared" si="299"/>
        <v>3</v>
      </c>
      <c r="W682" s="75">
        <f t="shared" si="299"/>
        <v>-2</v>
      </c>
      <c r="X682" s="133">
        <f t="shared" si="275"/>
        <v>1</v>
      </c>
      <c r="Y682" s="217">
        <f t="shared" si="299"/>
        <v>28356</v>
      </c>
      <c r="Z682" s="130">
        <f t="shared" si="299"/>
        <v>30719</v>
      </c>
      <c r="AA682" s="218">
        <f t="shared" si="299"/>
        <v>59075</v>
      </c>
      <c r="AB682" s="285">
        <f>AB345</f>
        <v>120</v>
      </c>
      <c r="AC682" s="218">
        <f>AC345</f>
        <v>28356</v>
      </c>
      <c r="AD682" s="218">
        <f>AD345</f>
        <v>30719</v>
      </c>
      <c r="AE682" s="218">
        <f>AE345</f>
        <v>59075</v>
      </c>
      <c r="AF682" s="371">
        <f t="shared" si="269"/>
        <v>0</v>
      </c>
      <c r="AG682" s="372">
        <f t="shared" si="267"/>
        <v>0</v>
      </c>
      <c r="AH682" s="372">
        <f t="shared" si="268"/>
        <v>0</v>
      </c>
      <c r="BD682" s="423">
        <f t="shared" si="283"/>
        <v>38</v>
      </c>
      <c r="BE682" s="423">
        <f t="shared" si="284"/>
        <v>82</v>
      </c>
      <c r="BF682" s="423">
        <f t="shared" si="285"/>
        <v>120</v>
      </c>
    </row>
    <row r="683" spans="2:58" ht="15" customHeight="1">
      <c r="B683" s="1198" t="s">
        <v>355</v>
      </c>
      <c r="C683" s="1199"/>
      <c r="D683" s="129">
        <v>10270</v>
      </c>
      <c r="E683" s="129">
        <v>11063</v>
      </c>
      <c r="F683" s="129">
        <v>21333</v>
      </c>
      <c r="G683" s="129">
        <f aca="true" t="shared" si="300" ref="G683:AA683">G391</f>
        <v>0</v>
      </c>
      <c r="H683" s="130">
        <f t="shared" si="300"/>
        <v>0</v>
      </c>
      <c r="I683" s="133">
        <f t="shared" si="270"/>
        <v>0</v>
      </c>
      <c r="J683" s="217">
        <f t="shared" si="300"/>
        <v>142</v>
      </c>
      <c r="K683" s="130">
        <f t="shared" si="300"/>
        <v>136</v>
      </c>
      <c r="L683" s="133">
        <f t="shared" si="271"/>
        <v>278</v>
      </c>
      <c r="M683" s="217">
        <f t="shared" si="300"/>
        <v>0</v>
      </c>
      <c r="N683" s="130">
        <f t="shared" si="300"/>
        <v>0</v>
      </c>
      <c r="O683" s="133">
        <f t="shared" si="272"/>
        <v>0</v>
      </c>
      <c r="P683" s="217">
        <f t="shared" si="300"/>
        <v>134</v>
      </c>
      <c r="Q683" s="130">
        <f t="shared" si="300"/>
        <v>142</v>
      </c>
      <c r="R683" s="133">
        <f t="shared" si="273"/>
        <v>276</v>
      </c>
      <c r="S683" s="217">
        <f t="shared" si="300"/>
        <v>2</v>
      </c>
      <c r="T683" s="130">
        <f t="shared" si="300"/>
        <v>1</v>
      </c>
      <c r="U683" s="133">
        <f t="shared" si="274"/>
        <v>3</v>
      </c>
      <c r="V683" s="79">
        <f t="shared" si="300"/>
        <v>-2</v>
      </c>
      <c r="W683" s="75">
        <f t="shared" si="300"/>
        <v>-3</v>
      </c>
      <c r="X683" s="133">
        <f t="shared" si="275"/>
        <v>-5</v>
      </c>
      <c r="Y683" s="217">
        <f t="shared" si="300"/>
        <v>10278</v>
      </c>
      <c r="Z683" s="130">
        <f t="shared" si="300"/>
        <v>11055</v>
      </c>
      <c r="AA683" s="218">
        <f t="shared" si="300"/>
        <v>21333</v>
      </c>
      <c r="AB683" s="285">
        <f>AB391</f>
        <v>0</v>
      </c>
      <c r="AC683" s="218">
        <f>AC391</f>
        <v>10278</v>
      </c>
      <c r="AD683" s="218">
        <f>AD391</f>
        <v>11055</v>
      </c>
      <c r="AE683" s="218">
        <f>AE391</f>
        <v>21333</v>
      </c>
      <c r="AF683" s="371">
        <f t="shared" si="269"/>
        <v>0</v>
      </c>
      <c r="AG683" s="372">
        <f t="shared" si="267"/>
        <v>0</v>
      </c>
      <c r="AH683" s="372">
        <f t="shared" si="268"/>
        <v>0</v>
      </c>
      <c r="BD683" s="423">
        <f t="shared" si="283"/>
        <v>8</v>
      </c>
      <c r="BE683" s="423">
        <f t="shared" si="284"/>
        <v>-8</v>
      </c>
      <c r="BF683" s="423">
        <f t="shared" si="285"/>
        <v>0</v>
      </c>
    </row>
    <row r="684" spans="2:58" ht="15" customHeight="1">
      <c r="B684" s="1198" t="s">
        <v>356</v>
      </c>
      <c r="C684" s="1199"/>
      <c r="D684" s="129">
        <v>16495</v>
      </c>
      <c r="E684" s="129">
        <v>17870</v>
      </c>
      <c r="F684" s="129">
        <v>34365</v>
      </c>
      <c r="G684" s="129">
        <f aca="true" t="shared" si="301" ref="G684:AA684">G477</f>
        <v>0</v>
      </c>
      <c r="H684" s="130">
        <f t="shared" si="301"/>
        <v>0</v>
      </c>
      <c r="I684" s="133">
        <f t="shared" si="270"/>
        <v>0</v>
      </c>
      <c r="J684" s="217">
        <f t="shared" si="301"/>
        <v>207</v>
      </c>
      <c r="K684" s="130">
        <f t="shared" si="301"/>
        <v>200</v>
      </c>
      <c r="L684" s="133">
        <f t="shared" si="271"/>
        <v>407</v>
      </c>
      <c r="M684" s="217">
        <f t="shared" si="301"/>
        <v>0</v>
      </c>
      <c r="N684" s="130">
        <f t="shared" si="301"/>
        <v>0</v>
      </c>
      <c r="O684" s="133">
        <f t="shared" si="272"/>
        <v>0</v>
      </c>
      <c r="P684" s="217">
        <f t="shared" si="301"/>
        <v>281</v>
      </c>
      <c r="Q684" s="130">
        <f t="shared" si="301"/>
        <v>260</v>
      </c>
      <c r="R684" s="133">
        <f t="shared" si="273"/>
        <v>541</v>
      </c>
      <c r="S684" s="217">
        <f t="shared" si="301"/>
        <v>7</v>
      </c>
      <c r="T684" s="130">
        <f t="shared" si="301"/>
        <v>6</v>
      </c>
      <c r="U684" s="133">
        <f t="shared" si="274"/>
        <v>13</v>
      </c>
      <c r="V684" s="79">
        <f t="shared" si="301"/>
        <v>2</v>
      </c>
      <c r="W684" s="75">
        <f t="shared" si="301"/>
        <v>3</v>
      </c>
      <c r="X684" s="133">
        <f t="shared" si="275"/>
        <v>5</v>
      </c>
      <c r="Y684" s="217">
        <f t="shared" si="301"/>
        <v>16430</v>
      </c>
      <c r="Z684" s="130">
        <f t="shared" si="301"/>
        <v>17819</v>
      </c>
      <c r="AA684" s="218">
        <f t="shared" si="301"/>
        <v>34249</v>
      </c>
      <c r="AB684" s="285">
        <f>AB477</f>
        <v>-116</v>
      </c>
      <c r="AC684" s="218">
        <f>AC477</f>
        <v>16430</v>
      </c>
      <c r="AD684" s="218">
        <f>AD477</f>
        <v>17819</v>
      </c>
      <c r="AE684" s="218">
        <f>AE477</f>
        <v>34249</v>
      </c>
      <c r="AF684" s="371">
        <f t="shared" si="269"/>
        <v>0</v>
      </c>
      <c r="AG684" s="372">
        <f t="shared" si="267"/>
        <v>0</v>
      </c>
      <c r="AH684" s="372">
        <f t="shared" si="268"/>
        <v>0</v>
      </c>
      <c r="BD684" s="423">
        <f t="shared" si="283"/>
        <v>-65</v>
      </c>
      <c r="BE684" s="423">
        <f t="shared" si="284"/>
        <v>-51</v>
      </c>
      <c r="BF684" s="423">
        <f t="shared" si="285"/>
        <v>-116</v>
      </c>
    </row>
    <row r="685" spans="2:58" ht="15" customHeight="1">
      <c r="B685" s="1198" t="s">
        <v>357</v>
      </c>
      <c r="C685" s="1199"/>
      <c r="D685" s="129">
        <v>67094</v>
      </c>
      <c r="E685" s="129">
        <v>68796</v>
      </c>
      <c r="F685" s="129">
        <v>135890</v>
      </c>
      <c r="G685" s="129">
        <f>G248+G515</f>
        <v>0</v>
      </c>
      <c r="H685" s="130">
        <f>H248+H515</f>
        <v>0</v>
      </c>
      <c r="I685" s="133">
        <f t="shared" si="270"/>
        <v>0</v>
      </c>
      <c r="J685" s="217">
        <f>J248+J515</f>
        <v>1507</v>
      </c>
      <c r="K685" s="130">
        <f>K248+K515</f>
        <v>1239</v>
      </c>
      <c r="L685" s="133">
        <f t="shared" si="271"/>
        <v>2746</v>
      </c>
      <c r="M685" s="217">
        <f>M248+M515</f>
        <v>0</v>
      </c>
      <c r="N685" s="130">
        <f>N248+N515</f>
        <v>0</v>
      </c>
      <c r="O685" s="133">
        <f t="shared" si="272"/>
        <v>0</v>
      </c>
      <c r="P685" s="217">
        <f>P248+P515</f>
        <v>1182</v>
      </c>
      <c r="Q685" s="130">
        <f>Q248+Q515</f>
        <v>1039</v>
      </c>
      <c r="R685" s="133">
        <f t="shared" si="273"/>
        <v>2221</v>
      </c>
      <c r="S685" s="217">
        <f>S248+S515</f>
        <v>35</v>
      </c>
      <c r="T685" s="130">
        <f>T248+T515</f>
        <v>32</v>
      </c>
      <c r="U685" s="133">
        <f t="shared" si="274"/>
        <v>67</v>
      </c>
      <c r="V685" s="79">
        <f>V248+V515</f>
        <v>-1</v>
      </c>
      <c r="W685" s="75">
        <f>W248+W515</f>
        <v>-1</v>
      </c>
      <c r="X685" s="133">
        <f t="shared" si="275"/>
        <v>-2</v>
      </c>
      <c r="Y685" s="217">
        <f aca="true" t="shared" si="302" ref="Y685:AE685">Y248+Y515</f>
        <v>67453</v>
      </c>
      <c r="Z685" s="130">
        <f t="shared" si="302"/>
        <v>69027</v>
      </c>
      <c r="AA685" s="218">
        <f t="shared" si="302"/>
        <v>136480</v>
      </c>
      <c r="AB685" s="285">
        <f t="shared" si="302"/>
        <v>590</v>
      </c>
      <c r="AC685" s="218">
        <f t="shared" si="302"/>
        <v>67453</v>
      </c>
      <c r="AD685" s="218">
        <f t="shared" si="302"/>
        <v>69027</v>
      </c>
      <c r="AE685" s="218">
        <f t="shared" si="302"/>
        <v>136480</v>
      </c>
      <c r="AF685" s="371">
        <f t="shared" si="269"/>
        <v>0</v>
      </c>
      <c r="AG685" s="372">
        <f t="shared" si="267"/>
        <v>0</v>
      </c>
      <c r="AH685" s="372">
        <f t="shared" si="268"/>
        <v>0</v>
      </c>
      <c r="BD685" s="423">
        <f t="shared" si="283"/>
        <v>359</v>
      </c>
      <c r="BE685" s="423">
        <f t="shared" si="284"/>
        <v>231</v>
      </c>
      <c r="BF685" s="423">
        <f t="shared" si="285"/>
        <v>590</v>
      </c>
    </row>
    <row r="686" spans="2:58" ht="15" customHeight="1">
      <c r="B686" s="1198" t="s">
        <v>358</v>
      </c>
      <c r="C686" s="1199"/>
      <c r="D686" s="129">
        <v>25168</v>
      </c>
      <c r="E686" s="129">
        <v>26587</v>
      </c>
      <c r="F686" s="129">
        <v>51755</v>
      </c>
      <c r="G686" s="129">
        <f aca="true" t="shared" si="303" ref="G686:AA686">G584</f>
        <v>0</v>
      </c>
      <c r="H686" s="130">
        <f t="shared" si="303"/>
        <v>0</v>
      </c>
      <c r="I686" s="133">
        <f t="shared" si="270"/>
        <v>0</v>
      </c>
      <c r="J686" s="217">
        <f t="shared" si="303"/>
        <v>467</v>
      </c>
      <c r="K686" s="130">
        <f t="shared" si="303"/>
        <v>399</v>
      </c>
      <c r="L686" s="133">
        <f t="shared" si="271"/>
        <v>866</v>
      </c>
      <c r="M686" s="217">
        <f t="shared" si="303"/>
        <v>0</v>
      </c>
      <c r="N686" s="130">
        <f t="shared" si="303"/>
        <v>0</v>
      </c>
      <c r="O686" s="133">
        <f t="shared" si="272"/>
        <v>0</v>
      </c>
      <c r="P686" s="217">
        <f t="shared" si="303"/>
        <v>383</v>
      </c>
      <c r="Q686" s="130">
        <f t="shared" si="303"/>
        <v>328</v>
      </c>
      <c r="R686" s="133">
        <f t="shared" si="273"/>
        <v>711</v>
      </c>
      <c r="S686" s="217">
        <f t="shared" si="303"/>
        <v>23</v>
      </c>
      <c r="T686" s="130">
        <f t="shared" si="303"/>
        <v>18</v>
      </c>
      <c r="U686" s="133">
        <f t="shared" si="274"/>
        <v>41</v>
      </c>
      <c r="V686" s="79">
        <f t="shared" si="303"/>
        <v>1</v>
      </c>
      <c r="W686" s="75">
        <f t="shared" si="303"/>
        <v>1</v>
      </c>
      <c r="X686" s="133">
        <f t="shared" si="275"/>
        <v>2</v>
      </c>
      <c r="Y686" s="217">
        <f t="shared" si="303"/>
        <v>25276</v>
      </c>
      <c r="Z686" s="130">
        <f t="shared" si="303"/>
        <v>26677</v>
      </c>
      <c r="AA686" s="218">
        <f t="shared" si="303"/>
        <v>51953</v>
      </c>
      <c r="AB686" s="285">
        <f>AB584</f>
        <v>198</v>
      </c>
      <c r="AC686" s="218">
        <f>AC584</f>
        <v>25276</v>
      </c>
      <c r="AD686" s="218">
        <f>AD584</f>
        <v>26677</v>
      </c>
      <c r="AE686" s="218">
        <f>AE584</f>
        <v>51953</v>
      </c>
      <c r="AF686" s="371">
        <f t="shared" si="269"/>
        <v>0</v>
      </c>
      <c r="AG686" s="372">
        <f t="shared" si="267"/>
        <v>0</v>
      </c>
      <c r="AH686" s="372">
        <f t="shared" si="268"/>
        <v>0</v>
      </c>
      <c r="BD686" s="423">
        <f t="shared" si="283"/>
        <v>108</v>
      </c>
      <c r="BE686" s="423">
        <f t="shared" si="284"/>
        <v>90</v>
      </c>
      <c r="BF686" s="423">
        <f t="shared" si="285"/>
        <v>198</v>
      </c>
    </row>
    <row r="687" spans="2:58" ht="15" customHeight="1">
      <c r="B687" s="1198" t="s">
        <v>390</v>
      </c>
      <c r="C687" s="1199"/>
      <c r="D687" s="129">
        <v>17838</v>
      </c>
      <c r="E687" s="129">
        <v>18201</v>
      </c>
      <c r="F687" s="129">
        <v>36039</v>
      </c>
      <c r="G687" s="129">
        <f>SUM(G590,G596,G598,G601,G606,G618,G621)-G598</f>
        <v>0</v>
      </c>
      <c r="H687" s="130">
        <f aca="true" t="shared" si="304" ref="H687:AB687">SUM(H590,H596,H598,H601,H606,H618,H621)-H598</f>
        <v>0</v>
      </c>
      <c r="I687" s="133">
        <f t="shared" si="304"/>
        <v>0</v>
      </c>
      <c r="J687" s="217">
        <f t="shared" si="304"/>
        <v>499</v>
      </c>
      <c r="K687" s="130">
        <f t="shared" si="304"/>
        <v>366</v>
      </c>
      <c r="L687" s="133">
        <f t="shared" si="304"/>
        <v>865</v>
      </c>
      <c r="M687" s="217">
        <f t="shared" si="304"/>
        <v>0</v>
      </c>
      <c r="N687" s="130">
        <f t="shared" si="304"/>
        <v>0</v>
      </c>
      <c r="O687" s="133">
        <f t="shared" si="304"/>
        <v>0</v>
      </c>
      <c r="P687" s="217">
        <f t="shared" si="304"/>
        <v>355</v>
      </c>
      <c r="Q687" s="130">
        <f t="shared" si="304"/>
        <v>280</v>
      </c>
      <c r="R687" s="133">
        <f t="shared" si="304"/>
        <v>635</v>
      </c>
      <c r="S687" s="217">
        <f t="shared" si="304"/>
        <v>11</v>
      </c>
      <c r="T687" s="130">
        <f t="shared" si="304"/>
        <v>6</v>
      </c>
      <c r="U687" s="133">
        <f t="shared" si="304"/>
        <v>17</v>
      </c>
      <c r="V687" s="79">
        <f t="shared" si="304"/>
        <v>0</v>
      </c>
      <c r="W687" s="75">
        <f t="shared" si="304"/>
        <v>0</v>
      </c>
      <c r="X687" s="133">
        <f t="shared" si="304"/>
        <v>0</v>
      </c>
      <c r="Y687" s="217">
        <f t="shared" si="304"/>
        <v>17993</v>
      </c>
      <c r="Z687" s="130">
        <f t="shared" si="304"/>
        <v>18293</v>
      </c>
      <c r="AA687" s="218">
        <f t="shared" si="304"/>
        <v>36286</v>
      </c>
      <c r="AB687" s="285">
        <f t="shared" si="304"/>
        <v>108</v>
      </c>
      <c r="AC687" s="218">
        <f>SUM(AC590,AC596,AC598,AC601,AC606,AC618,AC621)-AC598</f>
        <v>17993</v>
      </c>
      <c r="AD687" s="218">
        <f>SUM(AD590,AD596,AD598,AD601,AD606,AD618,AD621)-AD598</f>
        <v>18293</v>
      </c>
      <c r="AE687" s="218">
        <f>SUM(AE590,AE596,AE598,AE601,AE606,AE618,AE621)-AE598</f>
        <v>36286</v>
      </c>
      <c r="AF687" s="371">
        <f t="shared" si="269"/>
        <v>0</v>
      </c>
      <c r="AG687" s="372">
        <f t="shared" si="267"/>
        <v>0</v>
      </c>
      <c r="AH687" s="372">
        <f t="shared" si="268"/>
        <v>0</v>
      </c>
      <c r="BD687" s="423">
        <f t="shared" si="283"/>
        <v>155</v>
      </c>
      <c r="BE687" s="423">
        <f t="shared" si="284"/>
        <v>92</v>
      </c>
      <c r="BF687" s="423">
        <f t="shared" si="285"/>
        <v>247</v>
      </c>
    </row>
    <row r="688" spans="2:58" ht="15" customHeight="1">
      <c r="B688" s="1216" t="s">
        <v>359</v>
      </c>
      <c r="C688" s="1217"/>
      <c r="D688" s="151">
        <v>11332</v>
      </c>
      <c r="E688" s="151">
        <v>11611</v>
      </c>
      <c r="F688" s="151">
        <v>22943</v>
      </c>
      <c r="G688" s="151">
        <f aca="true" t="shared" si="305" ref="G688:AA688">G664</f>
        <v>0</v>
      </c>
      <c r="H688" s="152">
        <f t="shared" si="305"/>
        <v>0</v>
      </c>
      <c r="I688" s="155">
        <f t="shared" si="270"/>
        <v>0</v>
      </c>
      <c r="J688" s="220">
        <f t="shared" si="305"/>
        <v>178</v>
      </c>
      <c r="K688" s="152">
        <f t="shared" si="305"/>
        <v>174</v>
      </c>
      <c r="L688" s="155">
        <f t="shared" si="271"/>
        <v>352</v>
      </c>
      <c r="M688" s="220">
        <f t="shared" si="305"/>
        <v>0</v>
      </c>
      <c r="N688" s="152">
        <f t="shared" si="305"/>
        <v>0</v>
      </c>
      <c r="O688" s="155">
        <f t="shared" si="272"/>
        <v>0</v>
      </c>
      <c r="P688" s="220">
        <f t="shared" si="305"/>
        <v>236</v>
      </c>
      <c r="Q688" s="152">
        <f t="shared" si="305"/>
        <v>162</v>
      </c>
      <c r="R688" s="155">
        <f t="shared" si="273"/>
        <v>398</v>
      </c>
      <c r="S688" s="220">
        <f t="shared" si="305"/>
        <v>4</v>
      </c>
      <c r="T688" s="152">
        <f t="shared" si="305"/>
        <v>4</v>
      </c>
      <c r="U688" s="155">
        <f t="shared" si="274"/>
        <v>8</v>
      </c>
      <c r="V688" s="80">
        <f t="shared" si="305"/>
        <v>0</v>
      </c>
      <c r="W688" s="77">
        <f t="shared" si="305"/>
        <v>0</v>
      </c>
      <c r="X688" s="155">
        <f t="shared" si="275"/>
        <v>0</v>
      </c>
      <c r="Y688" s="220">
        <f t="shared" si="305"/>
        <v>11278</v>
      </c>
      <c r="Z688" s="152">
        <f t="shared" si="305"/>
        <v>11627</v>
      </c>
      <c r="AA688" s="221">
        <f t="shared" si="305"/>
        <v>22905</v>
      </c>
      <c r="AB688" s="286">
        <f>AB664</f>
        <v>-38</v>
      </c>
      <c r="AC688" s="221">
        <f>AC664</f>
        <v>11278</v>
      </c>
      <c r="AD688" s="221">
        <f>AD664</f>
        <v>11627</v>
      </c>
      <c r="AE688" s="221">
        <f>AE664</f>
        <v>22905</v>
      </c>
      <c r="AF688" s="373">
        <f t="shared" si="269"/>
        <v>0</v>
      </c>
      <c r="AG688" s="374">
        <f t="shared" si="267"/>
        <v>0</v>
      </c>
      <c r="AH688" s="374">
        <f t="shared" si="268"/>
        <v>0</v>
      </c>
      <c r="BD688" s="423">
        <f t="shared" si="283"/>
        <v>-54</v>
      </c>
      <c r="BE688" s="423">
        <f t="shared" si="284"/>
        <v>16</v>
      </c>
      <c r="BF688" s="423">
        <f t="shared" si="285"/>
        <v>-38</v>
      </c>
    </row>
    <row r="689" spans="2:58" ht="15" customHeight="1">
      <c r="B689" s="1218" t="s">
        <v>360</v>
      </c>
      <c r="C689" s="1219"/>
      <c r="D689" s="224">
        <f>SUM(D674:D688)</f>
        <v>343715</v>
      </c>
      <c r="E689" s="224">
        <f aca="true" t="shared" si="306" ref="E689:W689">SUM(E674:E688)</f>
        <v>363563</v>
      </c>
      <c r="F689" s="224">
        <f t="shared" si="306"/>
        <v>707278</v>
      </c>
      <c r="G689" s="224">
        <f t="shared" si="306"/>
        <v>0</v>
      </c>
      <c r="H689" s="225">
        <f t="shared" si="306"/>
        <v>0</v>
      </c>
      <c r="I689" s="223">
        <f t="shared" si="270"/>
        <v>0</v>
      </c>
      <c r="J689" s="222">
        <f t="shared" si="306"/>
        <v>6581</v>
      </c>
      <c r="K689" s="225">
        <f t="shared" si="306"/>
        <v>5454</v>
      </c>
      <c r="L689" s="223">
        <f t="shared" si="271"/>
        <v>12035</v>
      </c>
      <c r="M689" s="222">
        <f t="shared" si="306"/>
        <v>0</v>
      </c>
      <c r="N689" s="225">
        <f t="shared" si="306"/>
        <v>0</v>
      </c>
      <c r="O689" s="223">
        <f t="shared" si="272"/>
        <v>0</v>
      </c>
      <c r="P689" s="222">
        <f t="shared" si="306"/>
        <v>6438</v>
      </c>
      <c r="Q689" s="225">
        <f t="shared" si="306"/>
        <v>5330</v>
      </c>
      <c r="R689" s="223">
        <f t="shared" si="273"/>
        <v>11768</v>
      </c>
      <c r="S689" s="222">
        <f t="shared" si="306"/>
        <v>157</v>
      </c>
      <c r="T689" s="225">
        <f t="shared" si="306"/>
        <v>132</v>
      </c>
      <c r="U689" s="223">
        <f t="shared" si="274"/>
        <v>289</v>
      </c>
      <c r="V689" s="81">
        <f t="shared" si="306"/>
        <v>-2</v>
      </c>
      <c r="W689" s="82">
        <f t="shared" si="306"/>
        <v>2</v>
      </c>
      <c r="X689" s="223">
        <f t="shared" si="275"/>
        <v>0</v>
      </c>
      <c r="Y689" s="222">
        <f>D689+G689+J689+M689-P689+S689+V689</f>
        <v>344013</v>
      </c>
      <c r="Z689" s="225">
        <f>E689+H689+K689+N689-Q689+T689+W689</f>
        <v>363821</v>
      </c>
      <c r="AA689" s="223">
        <f>SUM(AA674:AA688)</f>
        <v>707834</v>
      </c>
      <c r="AB689" s="287">
        <f>SUM(AB674:AB688)</f>
        <v>417</v>
      </c>
      <c r="AC689" s="287">
        <f>SUM(AC674:AC688)</f>
        <v>344013</v>
      </c>
      <c r="AD689" s="287">
        <f>SUM(AD674:AD688)</f>
        <v>363821</v>
      </c>
      <c r="AE689" s="287">
        <f>SUM(AE674:AE688)</f>
        <v>707834</v>
      </c>
      <c r="AF689" s="395">
        <f t="shared" si="269"/>
        <v>0</v>
      </c>
      <c r="AG689" s="396">
        <f t="shared" si="267"/>
        <v>0</v>
      </c>
      <c r="AH689" s="396">
        <f t="shared" si="268"/>
        <v>0</v>
      </c>
      <c r="AT689" s="226"/>
      <c r="AU689" s="226"/>
      <c r="AV689" s="226"/>
      <c r="AW689" s="226"/>
      <c r="AX689" s="226"/>
      <c r="AY689" s="226"/>
      <c r="AZ689" s="226"/>
      <c r="BD689" s="423">
        <f t="shared" si="283"/>
        <v>298</v>
      </c>
      <c r="BE689" s="423">
        <f t="shared" si="284"/>
        <v>258</v>
      </c>
      <c r="BF689" s="423">
        <f t="shared" si="285"/>
        <v>556</v>
      </c>
    </row>
    <row r="690" spans="1:58" s="259" customFormat="1" ht="15" customHeight="1">
      <c r="A690" s="261"/>
      <c r="B690" s="1214" t="s">
        <v>324</v>
      </c>
      <c r="C690" s="1215"/>
      <c r="D690" s="263" t="str">
        <f>IF(D689=D672,"ok","確認せよ")</f>
        <v>ok</v>
      </c>
      <c r="E690" s="263" t="str">
        <f aca="true" t="shared" si="307" ref="E690:AE690">IF(E689=E672,"ok","確認せよ")</f>
        <v>ok</v>
      </c>
      <c r="F690" s="263" t="str">
        <f t="shared" si="307"/>
        <v>ok</v>
      </c>
      <c r="G690" s="263" t="str">
        <f t="shared" si="307"/>
        <v>ok</v>
      </c>
      <c r="H690" s="264" t="str">
        <f t="shared" si="307"/>
        <v>ok</v>
      </c>
      <c r="I690" s="265" t="str">
        <f t="shared" si="307"/>
        <v>ok</v>
      </c>
      <c r="J690" s="262" t="str">
        <f t="shared" si="307"/>
        <v>ok</v>
      </c>
      <c r="K690" s="264" t="str">
        <f t="shared" si="307"/>
        <v>ok</v>
      </c>
      <c r="L690" s="265" t="str">
        <f t="shared" si="307"/>
        <v>ok</v>
      </c>
      <c r="M690" s="262" t="str">
        <f t="shared" si="307"/>
        <v>ok</v>
      </c>
      <c r="N690" s="264" t="str">
        <f t="shared" si="307"/>
        <v>ok</v>
      </c>
      <c r="O690" s="265" t="str">
        <f t="shared" si="307"/>
        <v>ok</v>
      </c>
      <c r="P690" s="262" t="str">
        <f t="shared" si="307"/>
        <v>ok</v>
      </c>
      <c r="Q690" s="264" t="str">
        <f t="shared" si="307"/>
        <v>ok</v>
      </c>
      <c r="R690" s="265" t="str">
        <f t="shared" si="307"/>
        <v>ok</v>
      </c>
      <c r="S690" s="262" t="str">
        <f t="shared" si="307"/>
        <v>ok</v>
      </c>
      <c r="T690" s="264" t="str">
        <f t="shared" si="307"/>
        <v>ok</v>
      </c>
      <c r="U690" s="265" t="str">
        <f t="shared" si="307"/>
        <v>ok</v>
      </c>
      <c r="V690" s="262" t="str">
        <f t="shared" si="307"/>
        <v>ok</v>
      </c>
      <c r="W690" s="264" t="str">
        <f t="shared" si="307"/>
        <v>ok</v>
      </c>
      <c r="X690" s="265" t="str">
        <f t="shared" si="307"/>
        <v>ok</v>
      </c>
      <c r="Y690" s="262" t="str">
        <f t="shared" si="307"/>
        <v>ok</v>
      </c>
      <c r="Z690" s="264" t="str">
        <f t="shared" si="307"/>
        <v>ok</v>
      </c>
      <c r="AA690" s="249" t="str">
        <f t="shared" si="307"/>
        <v>ok</v>
      </c>
      <c r="AB690" s="288" t="str">
        <f t="shared" si="307"/>
        <v>ok</v>
      </c>
      <c r="AC690" s="420" t="str">
        <f t="shared" si="307"/>
        <v>ok</v>
      </c>
      <c r="AD690" s="420" t="str">
        <f t="shared" si="307"/>
        <v>ok</v>
      </c>
      <c r="AE690" s="421" t="str">
        <f t="shared" si="307"/>
        <v>ok</v>
      </c>
      <c r="AF690" s="383">
        <f t="shared" si="269"/>
        <v>0</v>
      </c>
      <c r="AG690" s="384">
        <f t="shared" si="267"/>
        <v>0</v>
      </c>
      <c r="AH690" s="384">
        <f t="shared" si="268"/>
        <v>0</v>
      </c>
      <c r="AJ690" s="256"/>
      <c r="AK690" s="257"/>
      <c r="AL690" s="257"/>
      <c r="AM690" s="257"/>
      <c r="AN690" s="257"/>
      <c r="AO690" s="257"/>
      <c r="AP690" s="257"/>
      <c r="AQ690" s="258"/>
      <c r="BA690" s="260"/>
      <c r="BD690" s="423" t="e">
        <f t="shared" si="283"/>
        <v>#VALUE!</v>
      </c>
      <c r="BE690" s="423" t="e">
        <f t="shared" si="284"/>
        <v>#VALUE!</v>
      </c>
      <c r="BF690" s="423" t="e">
        <f t="shared" si="285"/>
        <v>#VALUE!</v>
      </c>
    </row>
    <row r="696" spans="1:58" s="226" customFormat="1" ht="15" customHeight="1">
      <c r="A696" s="228"/>
      <c r="B696" s="231"/>
      <c r="C696" s="183"/>
      <c r="D696" s="183"/>
      <c r="E696" s="183"/>
      <c r="F696" s="183"/>
      <c r="G696" s="97"/>
      <c r="H696" s="97"/>
      <c r="I696" s="97"/>
      <c r="J696" s="97"/>
      <c r="K696" s="97"/>
      <c r="L696" s="97"/>
      <c r="M696" s="97"/>
      <c r="N696" s="97"/>
      <c r="O696" s="97"/>
      <c r="P696" s="183"/>
      <c r="Q696" s="183"/>
      <c r="R696" s="183"/>
      <c r="S696" s="183"/>
      <c r="T696" s="183"/>
      <c r="U696" s="183"/>
      <c r="V696" s="51"/>
      <c r="W696" s="51"/>
      <c r="X696" s="227"/>
      <c r="Y696" s="183"/>
      <c r="Z696" s="183"/>
      <c r="AA696" s="183"/>
      <c r="AB696" s="289"/>
      <c r="AC696" s="422"/>
      <c r="AD696" s="422"/>
      <c r="AE696" s="422"/>
      <c r="AF696" s="98"/>
      <c r="AG696" s="98"/>
      <c r="AH696" s="98"/>
      <c r="AJ696" s="184"/>
      <c r="AK696" s="185"/>
      <c r="AL696" s="185"/>
      <c r="AM696" s="185"/>
      <c r="AN696" s="185"/>
      <c r="AO696" s="185"/>
      <c r="AP696" s="185"/>
      <c r="AQ696" s="247"/>
      <c r="AR696" s="183"/>
      <c r="AS696" s="183"/>
      <c r="AT696" s="183"/>
      <c r="AU696" s="183"/>
      <c r="AV696" s="183"/>
      <c r="AW696" s="183"/>
      <c r="AX696" s="183"/>
      <c r="AY696" s="183"/>
      <c r="AZ696" s="183"/>
      <c r="BA696" s="186"/>
      <c r="BD696" s="427"/>
      <c r="BE696" s="427"/>
      <c r="BF696" s="427"/>
    </row>
  </sheetData>
  <sheetProtection/>
  <mergeCells count="123">
    <mergeCell ref="AK1:AM1"/>
    <mergeCell ref="B250:B255"/>
    <mergeCell ref="B256:B267"/>
    <mergeCell ref="B268:B273"/>
    <mergeCell ref="B6:B63"/>
    <mergeCell ref="B64:B83"/>
    <mergeCell ref="B84:B102"/>
    <mergeCell ref="B103:B121"/>
    <mergeCell ref="AF3:AF5"/>
    <mergeCell ref="AG3:AG5"/>
    <mergeCell ref="B674:C674"/>
    <mergeCell ref="B672:C672"/>
    <mergeCell ref="D3:F4"/>
    <mergeCell ref="B325:B329"/>
    <mergeCell ref="B290:B297"/>
    <mergeCell ref="B298:B308"/>
    <mergeCell ref="B289:C289"/>
    <mergeCell ref="B668:C668"/>
    <mergeCell ref="B316:B324"/>
    <mergeCell ref="B463:B476"/>
    <mergeCell ref="B477:C477"/>
    <mergeCell ref="B665:C665"/>
    <mergeCell ref="B673:C673"/>
    <mergeCell ref="B669:C669"/>
    <mergeCell ref="B671:C671"/>
    <mergeCell ref="B666:C666"/>
    <mergeCell ref="B670:C670"/>
    <mergeCell ref="B667:C667"/>
    <mergeCell ref="B622:C622"/>
    <mergeCell ref="B599:B601"/>
    <mergeCell ref="AR1:AV2"/>
    <mergeCell ref="AB3:AB5"/>
    <mergeCell ref="AH3:AH5"/>
    <mergeCell ref="AK3:AK5"/>
    <mergeCell ref="AL3:AL5"/>
    <mergeCell ref="AM3:AM5"/>
    <mergeCell ref="AN3:AN5"/>
    <mergeCell ref="AS3:AS5"/>
    <mergeCell ref="AO3:AO5"/>
    <mergeCell ref="AP3:AP5"/>
    <mergeCell ref="B679:C679"/>
    <mergeCell ref="B680:C680"/>
    <mergeCell ref="B675:C675"/>
    <mergeCell ref="B676:C676"/>
    <mergeCell ref="B677:C677"/>
    <mergeCell ref="B678:C678"/>
    <mergeCell ref="J3:L4"/>
    <mergeCell ref="M3:O4"/>
    <mergeCell ref="S3:U4"/>
    <mergeCell ref="P3:R4"/>
    <mergeCell ref="G3:I4"/>
    <mergeCell ref="B3:C5"/>
    <mergeCell ref="B330:B337"/>
    <mergeCell ref="B664:C664"/>
    <mergeCell ref="B661:B663"/>
    <mergeCell ref="B623:B656"/>
    <mergeCell ref="B657:B660"/>
    <mergeCell ref="B567:B573"/>
    <mergeCell ref="B597:B598"/>
    <mergeCell ref="B619:B621"/>
    <mergeCell ref="B602:B606"/>
    <mergeCell ref="B607:B618"/>
    <mergeCell ref="B522:B526"/>
    <mergeCell ref="B527:B543"/>
    <mergeCell ref="B552:B562"/>
    <mergeCell ref="B563:B566"/>
    <mergeCell ref="B585:B590"/>
    <mergeCell ref="B580:B583"/>
    <mergeCell ref="B584:C584"/>
    <mergeCell ref="B591:B596"/>
    <mergeCell ref="B357:B369"/>
    <mergeCell ref="B574:B579"/>
    <mergeCell ref="B544:B551"/>
    <mergeCell ref="B478:B486"/>
    <mergeCell ref="B487:B495"/>
    <mergeCell ref="B496:B500"/>
    <mergeCell ref="B501:B507"/>
    <mergeCell ref="B508:B514"/>
    <mergeCell ref="B515:C515"/>
    <mergeCell ref="B516:B521"/>
    <mergeCell ref="B403:B413"/>
    <mergeCell ref="B432:B446"/>
    <mergeCell ref="B370:B376"/>
    <mergeCell ref="B377:B390"/>
    <mergeCell ref="B391:C391"/>
    <mergeCell ref="B414:B431"/>
    <mergeCell ref="B392:B402"/>
    <mergeCell ref="B274:B284"/>
    <mergeCell ref="B338:B341"/>
    <mergeCell ref="B342:B344"/>
    <mergeCell ref="B346:B350"/>
    <mergeCell ref="B309:B315"/>
    <mergeCell ref="B345:C345"/>
    <mergeCell ref="AU3:AU5"/>
    <mergeCell ref="V3:X4"/>
    <mergeCell ref="Y3:AA4"/>
    <mergeCell ref="AT3:AT5"/>
    <mergeCell ref="AC3:AE5"/>
    <mergeCell ref="AZ3:BA3"/>
    <mergeCell ref="AZ4:AZ5"/>
    <mergeCell ref="BA4:BA5"/>
    <mergeCell ref="AX3:AX5"/>
    <mergeCell ref="AY3:AY5"/>
    <mergeCell ref="AV3:AV5"/>
    <mergeCell ref="AW3:AW5"/>
    <mergeCell ref="B181:B203"/>
    <mergeCell ref="B690:C690"/>
    <mergeCell ref="B685:C685"/>
    <mergeCell ref="B686:C686"/>
    <mergeCell ref="B687:C687"/>
    <mergeCell ref="B688:C688"/>
    <mergeCell ref="B689:C689"/>
    <mergeCell ref="B351:B356"/>
    <mergeCell ref="AX68:AX80"/>
    <mergeCell ref="B684:C684"/>
    <mergeCell ref="B145:B180"/>
    <mergeCell ref="B681:C681"/>
    <mergeCell ref="B682:C682"/>
    <mergeCell ref="B683:C683"/>
    <mergeCell ref="B204:B248"/>
    <mergeCell ref="B285:B288"/>
    <mergeCell ref="B122:B144"/>
    <mergeCell ref="B447:B462"/>
  </mergeCells>
  <conditionalFormatting sqref="AF691:AH65536 AF1:AH5">
    <cfRule type="cellIs" priority="1" dxfId="0" operator="equal" stopIfTrue="1">
      <formula>"FAILER"</formula>
    </cfRule>
  </conditionalFormatting>
  <conditionalFormatting sqref="D690:AE690 D673:AE673">
    <cfRule type="cellIs" priority="2" dxfId="1" operator="notEqual" stopIfTrue="1">
      <formula>"ok"</formula>
    </cfRule>
  </conditionalFormatting>
  <conditionalFormatting sqref="AF6:AH690">
    <cfRule type="cellIs" priority="3" dxfId="2" operator="notEqual" stopIfTrue="1">
      <formula>0</formula>
    </cfRule>
  </conditionalFormatting>
  <conditionalFormatting sqref="BH1:BI65536">
    <cfRule type="cellIs" priority="4" dxfId="3" operator="lessThanOrEqual" stopIfTrue="1">
      <formula>-1</formula>
    </cfRule>
  </conditionalFormatting>
  <printOptions/>
  <pageMargins left="0.2362204724409449" right="0.1968503937007874" top="0.7874015748031497" bottom="0.8267716535433072" header="0.4724409448818898" footer="0.1968503937007874"/>
  <pageSetup fitToHeight="0" horizontalDpi="300" verticalDpi="300" orientation="landscape" paperSize="9" scale="45" r:id="rId1"/>
  <headerFooter alignWithMargins="0">
    <oddHeader>&amp;L&amp;"ＭＳ 明朝,太字"&amp;14投票区別選挙人名簿登録者数&amp;R&amp;P/&amp;N 
&amp;D</oddHeader>
  </headerFooter>
  <rowBreaks count="5" manualBreakCount="5">
    <brk id="146" min="1" max="47" man="1"/>
    <brk id="216" min="1" max="47" man="1"/>
    <brk id="249" min="1" max="47" man="1"/>
    <brk id="319" min="1" max="47" man="1"/>
    <brk id="527" min="1" max="47" man="1"/>
  </rowBreaks>
  <colBreaks count="1" manualBreakCount="1">
    <brk id="34" max="69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2:T68"/>
  <sheetViews>
    <sheetView showGridLines="0" view="pageBreakPreview" zoomScale="75" zoomScaleNormal="8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796875" defaultRowHeight="15"/>
  <cols>
    <col min="1" max="1" width="6" style="687" bestFit="1" customWidth="1"/>
    <col min="2" max="2" width="12.19921875" style="271" customWidth="1"/>
    <col min="3" max="14" width="10.8984375" style="271" customWidth="1"/>
    <col min="15" max="15" width="10.8984375" style="355" customWidth="1"/>
    <col min="16" max="16" width="8.3984375" style="271" customWidth="1"/>
    <col min="17" max="17" width="7.3984375" style="349" customWidth="1"/>
    <col min="18" max="18" width="1.59765625" style="271" customWidth="1"/>
    <col min="19" max="16384" width="9" style="271" customWidth="1"/>
  </cols>
  <sheetData>
    <row r="2" spans="2:17" ht="23.25" customHeight="1">
      <c r="B2" s="299" t="s">
        <v>361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P2" s="300"/>
      <c r="Q2" s="348"/>
    </row>
    <row r="3" spans="6:8" ht="10.5" customHeight="1">
      <c r="F3" s="299"/>
      <c r="G3" s="299"/>
      <c r="H3" s="299"/>
    </row>
    <row r="4" spans="2:17" ht="17.25" customHeight="1">
      <c r="B4" s="297"/>
      <c r="C4" s="1354" t="s">
        <v>428</v>
      </c>
      <c r="D4" s="1355"/>
      <c r="E4" s="1356"/>
      <c r="F4" s="1354" t="s">
        <v>426</v>
      </c>
      <c r="G4" s="1355"/>
      <c r="H4" s="1356"/>
      <c r="I4" s="1354" t="s">
        <v>427</v>
      </c>
      <c r="J4" s="1355"/>
      <c r="K4" s="1356"/>
      <c r="L4" s="1354" t="s">
        <v>429</v>
      </c>
      <c r="M4" s="1355"/>
      <c r="N4" s="1355"/>
      <c r="O4" s="1364" t="s">
        <v>301</v>
      </c>
      <c r="P4" s="1348" t="s">
        <v>365</v>
      </c>
      <c r="Q4" s="1349"/>
    </row>
    <row r="5" spans="2:17" ht="17.25" customHeight="1">
      <c r="B5" s="301"/>
      <c r="C5" s="302" t="s">
        <v>362</v>
      </c>
      <c r="D5" s="303"/>
      <c r="E5" s="304"/>
      <c r="F5" s="1357" t="s">
        <v>363</v>
      </c>
      <c r="G5" s="1358"/>
      <c r="H5" s="1359"/>
      <c r="I5" s="1360" t="s">
        <v>364</v>
      </c>
      <c r="J5" s="1358"/>
      <c r="K5" s="1361"/>
      <c r="L5" s="1362" t="s">
        <v>425</v>
      </c>
      <c r="M5" s="1363"/>
      <c r="N5" s="1363"/>
      <c r="O5" s="1365"/>
      <c r="P5" s="1350"/>
      <c r="Q5" s="1351"/>
    </row>
    <row r="6" spans="2:17" ht="17.25" customHeight="1">
      <c r="B6" s="305" t="s">
        <v>366</v>
      </c>
      <c r="C6" s="306" t="s">
        <v>377</v>
      </c>
      <c r="D6" s="307" t="s">
        <v>378</v>
      </c>
      <c r="E6" s="308" t="s">
        <v>379</v>
      </c>
      <c r="F6" s="309" t="s">
        <v>367</v>
      </c>
      <c r="G6" s="310" t="s">
        <v>368</v>
      </c>
      <c r="H6" s="311" t="s">
        <v>369</v>
      </c>
      <c r="I6" s="312" t="s">
        <v>367</v>
      </c>
      <c r="J6" s="310" t="s">
        <v>368</v>
      </c>
      <c r="K6" s="308" t="s">
        <v>369</v>
      </c>
      <c r="L6" s="306" t="s">
        <v>367</v>
      </c>
      <c r="M6" s="307" t="s">
        <v>368</v>
      </c>
      <c r="N6" s="310" t="s">
        <v>369</v>
      </c>
      <c r="O6" s="1366"/>
      <c r="P6" s="1352"/>
      <c r="Q6" s="1353"/>
    </row>
    <row r="7" spans="2:17" ht="15" customHeight="1">
      <c r="B7" s="294" t="s">
        <v>6</v>
      </c>
      <c r="C7" s="313">
        <v>48</v>
      </c>
      <c r="D7" s="314">
        <v>50</v>
      </c>
      <c r="E7" s="315">
        <v>98</v>
      </c>
      <c r="F7" s="316">
        <v>3</v>
      </c>
      <c r="G7" s="317">
        <v>4</v>
      </c>
      <c r="H7" s="318">
        <f>SUM(F7:G7)</f>
        <v>7</v>
      </c>
      <c r="I7" s="319">
        <v>2</v>
      </c>
      <c r="J7" s="317">
        <v>3</v>
      </c>
      <c r="K7" s="315">
        <f>SUM(I7:J7)</f>
        <v>5</v>
      </c>
      <c r="L7" s="313">
        <f aca="true" t="shared" si="0" ref="L7:M14">+C7+F7-I7</f>
        <v>49</v>
      </c>
      <c r="M7" s="314">
        <f t="shared" si="0"/>
        <v>51</v>
      </c>
      <c r="N7" s="317">
        <f>SUM(L7:M7)</f>
        <v>100</v>
      </c>
      <c r="O7" s="356">
        <f aca="true" t="shared" si="1" ref="O7:O14">N7-E7</f>
        <v>2</v>
      </c>
      <c r="P7" s="325">
        <v>100</v>
      </c>
      <c r="Q7" s="350" t="str">
        <f aca="true" t="shared" si="2" ref="Q7:Q38">IF(N7=P7,"ok","確認せよ")</f>
        <v>ok</v>
      </c>
    </row>
    <row r="8" spans="2:17" ht="15" customHeight="1">
      <c r="B8" s="295" t="s">
        <v>9</v>
      </c>
      <c r="C8" s="302">
        <v>11</v>
      </c>
      <c r="D8" s="303">
        <v>10</v>
      </c>
      <c r="E8" s="304">
        <v>21</v>
      </c>
      <c r="F8" s="321">
        <v>0</v>
      </c>
      <c r="G8" s="322">
        <v>1</v>
      </c>
      <c r="H8" s="323">
        <f aca="true" t="shared" si="3" ref="H8:H14">SUM(F8:G8)</f>
        <v>1</v>
      </c>
      <c r="I8" s="324"/>
      <c r="J8" s="322"/>
      <c r="K8" s="304">
        <f aca="true" t="shared" si="4" ref="K8:K14">SUM(I8:J8)</f>
        <v>0</v>
      </c>
      <c r="L8" s="302">
        <f t="shared" si="0"/>
        <v>11</v>
      </c>
      <c r="M8" s="303">
        <f t="shared" si="0"/>
        <v>11</v>
      </c>
      <c r="N8" s="322">
        <f aca="true" t="shared" si="5" ref="N8:N14">SUM(L8:M8)</f>
        <v>22</v>
      </c>
      <c r="O8" s="357">
        <f t="shared" si="1"/>
        <v>1</v>
      </c>
      <c r="P8" s="325">
        <v>22</v>
      </c>
      <c r="Q8" s="351" t="str">
        <f t="shared" si="2"/>
        <v>ok</v>
      </c>
    </row>
    <row r="9" spans="2:17" ht="15" customHeight="1">
      <c r="B9" s="295" t="s">
        <v>12</v>
      </c>
      <c r="C9" s="302">
        <v>13</v>
      </c>
      <c r="D9" s="303">
        <v>10</v>
      </c>
      <c r="E9" s="304">
        <v>23</v>
      </c>
      <c r="F9" s="321"/>
      <c r="G9" s="322"/>
      <c r="H9" s="323">
        <f t="shared" si="3"/>
        <v>0</v>
      </c>
      <c r="I9" s="324"/>
      <c r="J9" s="322"/>
      <c r="K9" s="304">
        <f t="shared" si="4"/>
        <v>0</v>
      </c>
      <c r="L9" s="302">
        <f t="shared" si="0"/>
        <v>13</v>
      </c>
      <c r="M9" s="303">
        <f t="shared" si="0"/>
        <v>10</v>
      </c>
      <c r="N9" s="322">
        <f t="shared" si="5"/>
        <v>23</v>
      </c>
      <c r="O9" s="357">
        <f t="shared" si="1"/>
        <v>0</v>
      </c>
      <c r="P9" s="325">
        <v>23</v>
      </c>
      <c r="Q9" s="351" t="str">
        <f t="shared" si="2"/>
        <v>ok</v>
      </c>
    </row>
    <row r="10" spans="2:17" ht="15" customHeight="1">
      <c r="B10" s="295" t="s">
        <v>15</v>
      </c>
      <c r="C10" s="302">
        <v>11</v>
      </c>
      <c r="D10" s="303">
        <v>5</v>
      </c>
      <c r="E10" s="304">
        <v>16</v>
      </c>
      <c r="F10" s="321"/>
      <c r="G10" s="322"/>
      <c r="H10" s="323">
        <f t="shared" si="3"/>
        <v>0</v>
      </c>
      <c r="I10" s="324">
        <v>1</v>
      </c>
      <c r="J10" s="322"/>
      <c r="K10" s="304">
        <f t="shared" si="4"/>
        <v>1</v>
      </c>
      <c r="L10" s="302">
        <f t="shared" si="0"/>
        <v>10</v>
      </c>
      <c r="M10" s="303">
        <f t="shared" si="0"/>
        <v>5</v>
      </c>
      <c r="N10" s="322">
        <f t="shared" si="5"/>
        <v>15</v>
      </c>
      <c r="O10" s="357">
        <f t="shared" si="1"/>
        <v>-1</v>
      </c>
      <c r="P10" s="325">
        <v>15</v>
      </c>
      <c r="Q10" s="351" t="str">
        <f t="shared" si="2"/>
        <v>ok</v>
      </c>
    </row>
    <row r="11" spans="1:17" ht="15" customHeight="1">
      <c r="A11" s="687" t="s">
        <v>760</v>
      </c>
      <c r="B11" s="295" t="s">
        <v>18</v>
      </c>
      <c r="C11" s="302">
        <v>9</v>
      </c>
      <c r="D11" s="303">
        <v>14</v>
      </c>
      <c r="E11" s="304">
        <v>23</v>
      </c>
      <c r="F11" s="321"/>
      <c r="G11" s="322"/>
      <c r="H11" s="323">
        <f t="shared" si="3"/>
        <v>0</v>
      </c>
      <c r="I11" s="324">
        <v>1</v>
      </c>
      <c r="J11" s="322">
        <v>1</v>
      </c>
      <c r="K11" s="304">
        <f t="shared" si="4"/>
        <v>2</v>
      </c>
      <c r="L11" s="302">
        <f t="shared" si="0"/>
        <v>8</v>
      </c>
      <c r="M11" s="303">
        <f t="shared" si="0"/>
        <v>13</v>
      </c>
      <c r="N11" s="322">
        <f t="shared" si="5"/>
        <v>21</v>
      </c>
      <c r="O11" s="357">
        <f t="shared" si="1"/>
        <v>-2</v>
      </c>
      <c r="P11" s="325">
        <v>21</v>
      </c>
      <c r="Q11" s="351" t="str">
        <f t="shared" si="2"/>
        <v>ok</v>
      </c>
    </row>
    <row r="12" spans="2:17" ht="15" customHeight="1">
      <c r="B12" s="295" t="s">
        <v>21</v>
      </c>
      <c r="C12" s="302">
        <v>6</v>
      </c>
      <c r="D12" s="303">
        <v>10</v>
      </c>
      <c r="E12" s="304">
        <v>16</v>
      </c>
      <c r="F12" s="321"/>
      <c r="G12" s="322"/>
      <c r="H12" s="323">
        <f t="shared" si="3"/>
        <v>0</v>
      </c>
      <c r="I12" s="324"/>
      <c r="J12" s="322"/>
      <c r="K12" s="304">
        <f t="shared" si="4"/>
        <v>0</v>
      </c>
      <c r="L12" s="302">
        <f t="shared" si="0"/>
        <v>6</v>
      </c>
      <c r="M12" s="303">
        <f t="shared" si="0"/>
        <v>10</v>
      </c>
      <c r="N12" s="322">
        <f t="shared" si="5"/>
        <v>16</v>
      </c>
      <c r="O12" s="357">
        <f t="shared" si="1"/>
        <v>0</v>
      </c>
      <c r="P12" s="325">
        <v>16</v>
      </c>
      <c r="Q12" s="351" t="str">
        <f t="shared" si="2"/>
        <v>ok</v>
      </c>
    </row>
    <row r="13" spans="2:20" ht="15" customHeight="1">
      <c r="B13" s="295" t="s">
        <v>23</v>
      </c>
      <c r="C13" s="302">
        <v>7</v>
      </c>
      <c r="D13" s="303">
        <v>4</v>
      </c>
      <c r="E13" s="304">
        <v>11</v>
      </c>
      <c r="F13" s="321">
        <v>1</v>
      </c>
      <c r="G13" s="322">
        <v>2</v>
      </c>
      <c r="H13" s="323">
        <f t="shared" si="3"/>
        <v>3</v>
      </c>
      <c r="I13" s="324"/>
      <c r="J13" s="322"/>
      <c r="K13" s="304">
        <f t="shared" si="4"/>
        <v>0</v>
      </c>
      <c r="L13" s="302">
        <f t="shared" si="0"/>
        <v>8</v>
      </c>
      <c r="M13" s="303">
        <f t="shared" si="0"/>
        <v>6</v>
      </c>
      <c r="N13" s="322">
        <f t="shared" si="5"/>
        <v>14</v>
      </c>
      <c r="O13" s="357">
        <f t="shared" si="1"/>
        <v>3</v>
      </c>
      <c r="P13" s="325">
        <v>14</v>
      </c>
      <c r="Q13" s="351" t="str">
        <f t="shared" si="2"/>
        <v>ok</v>
      </c>
      <c r="T13" s="271" t="s">
        <v>251</v>
      </c>
    </row>
    <row r="14" spans="2:20" ht="15" customHeight="1">
      <c r="B14" s="295" t="s">
        <v>389</v>
      </c>
      <c r="C14" s="302">
        <v>22</v>
      </c>
      <c r="D14" s="303">
        <v>10</v>
      </c>
      <c r="E14" s="304">
        <v>32</v>
      </c>
      <c r="F14" s="321">
        <v>1</v>
      </c>
      <c r="G14" s="322">
        <v>0</v>
      </c>
      <c r="H14" s="323">
        <f t="shared" si="3"/>
        <v>1</v>
      </c>
      <c r="I14" s="324">
        <v>0</v>
      </c>
      <c r="J14" s="322">
        <v>1</v>
      </c>
      <c r="K14" s="304">
        <f t="shared" si="4"/>
        <v>1</v>
      </c>
      <c r="L14" s="302">
        <f>+C14+F14-I14</f>
        <v>23</v>
      </c>
      <c r="M14" s="303">
        <f t="shared" si="0"/>
        <v>9</v>
      </c>
      <c r="N14" s="322">
        <f t="shared" si="5"/>
        <v>32</v>
      </c>
      <c r="O14" s="357">
        <f t="shared" si="1"/>
        <v>0</v>
      </c>
      <c r="P14" s="325">
        <v>32</v>
      </c>
      <c r="Q14" s="351" t="str">
        <f t="shared" si="2"/>
        <v>ok</v>
      </c>
      <c r="T14" s="686">
        <f>N11+N17+N18</f>
        <v>21</v>
      </c>
    </row>
    <row r="15" spans="2:17" ht="15" customHeight="1">
      <c r="B15" s="296" t="s">
        <v>424</v>
      </c>
      <c r="C15" s="326">
        <v>124</v>
      </c>
      <c r="D15" s="327">
        <v>106</v>
      </c>
      <c r="E15" s="328">
        <v>230</v>
      </c>
      <c r="F15" s="329">
        <f aca="true" t="shared" si="6" ref="F15:P15">SUM(F7:F14)</f>
        <v>5</v>
      </c>
      <c r="G15" s="327">
        <f t="shared" si="6"/>
        <v>7</v>
      </c>
      <c r="H15" s="330">
        <f t="shared" si="6"/>
        <v>12</v>
      </c>
      <c r="I15" s="326">
        <f t="shared" si="6"/>
        <v>4</v>
      </c>
      <c r="J15" s="327">
        <f t="shared" si="6"/>
        <v>5</v>
      </c>
      <c r="K15" s="328">
        <f t="shared" si="6"/>
        <v>9</v>
      </c>
      <c r="L15" s="326">
        <f t="shared" si="6"/>
        <v>128</v>
      </c>
      <c r="M15" s="327">
        <f t="shared" si="6"/>
        <v>115</v>
      </c>
      <c r="N15" s="327">
        <f t="shared" si="6"/>
        <v>243</v>
      </c>
      <c r="O15" s="358">
        <f t="shared" si="6"/>
        <v>3</v>
      </c>
      <c r="P15" s="331">
        <f t="shared" si="6"/>
        <v>243</v>
      </c>
      <c r="Q15" s="352" t="str">
        <f t="shared" si="2"/>
        <v>ok</v>
      </c>
    </row>
    <row r="16" spans="1:19" s="703" customFormat="1" ht="15" customHeight="1">
      <c r="A16" s="690"/>
      <c r="B16" s="704" t="s">
        <v>25</v>
      </c>
      <c r="C16" s="705"/>
      <c r="D16" s="706"/>
      <c r="E16" s="707"/>
      <c r="F16" s="708">
        <v>0</v>
      </c>
      <c r="G16" s="709">
        <v>0</v>
      </c>
      <c r="H16" s="710">
        <f aca="true" t="shared" si="7" ref="H16:H65">SUM(F16:G16)</f>
        <v>0</v>
      </c>
      <c r="I16" s="711"/>
      <c r="J16" s="709"/>
      <c r="K16" s="707">
        <f aca="true" t="shared" si="8" ref="K16:K65">SUM(I16:J16)</f>
        <v>0</v>
      </c>
      <c r="L16" s="705">
        <f aca="true" t="shared" si="9" ref="L16:M28">+C16+F16-I16</f>
        <v>0</v>
      </c>
      <c r="M16" s="706">
        <f t="shared" si="9"/>
        <v>0</v>
      </c>
      <c r="N16" s="709">
        <f aca="true" t="shared" si="10" ref="N16:N65">SUM(L16:M16)</f>
        <v>0</v>
      </c>
      <c r="O16" s="712">
        <f aca="true" t="shared" si="11" ref="O16:O39">N16-E16</f>
        <v>0</v>
      </c>
      <c r="P16" s="713"/>
      <c r="Q16" s="714" t="str">
        <f t="shared" si="2"/>
        <v>ok</v>
      </c>
      <c r="R16" s="271"/>
      <c r="S16" s="271"/>
    </row>
    <row r="17" spans="1:19" s="703" customFormat="1" ht="15" customHeight="1">
      <c r="A17" s="690" t="s">
        <v>761</v>
      </c>
      <c r="B17" s="691" t="s">
        <v>26</v>
      </c>
      <c r="C17" s="692"/>
      <c r="D17" s="693"/>
      <c r="E17" s="694"/>
      <c r="F17" s="695"/>
      <c r="G17" s="696"/>
      <c r="H17" s="697">
        <f t="shared" si="7"/>
        <v>0</v>
      </c>
      <c r="I17" s="698"/>
      <c r="J17" s="696"/>
      <c r="K17" s="694">
        <f t="shared" si="8"/>
        <v>0</v>
      </c>
      <c r="L17" s="699">
        <f t="shared" si="9"/>
        <v>0</v>
      </c>
      <c r="M17" s="693">
        <f t="shared" si="9"/>
        <v>0</v>
      </c>
      <c r="N17" s="696">
        <f t="shared" si="10"/>
        <v>0</v>
      </c>
      <c r="O17" s="700">
        <f t="shared" si="11"/>
        <v>0</v>
      </c>
      <c r="P17" s="701"/>
      <c r="Q17" s="702" t="str">
        <f t="shared" si="2"/>
        <v>ok</v>
      </c>
      <c r="R17" s="271"/>
      <c r="S17" s="271"/>
    </row>
    <row r="18" spans="1:19" s="703" customFormat="1" ht="15" customHeight="1">
      <c r="A18" s="690" t="s">
        <v>761</v>
      </c>
      <c r="B18" s="691" t="s">
        <v>27</v>
      </c>
      <c r="C18" s="692"/>
      <c r="D18" s="693"/>
      <c r="E18" s="694"/>
      <c r="F18" s="695"/>
      <c r="G18" s="696"/>
      <c r="H18" s="697">
        <f t="shared" si="7"/>
        <v>0</v>
      </c>
      <c r="I18" s="698"/>
      <c r="J18" s="696"/>
      <c r="K18" s="694">
        <f t="shared" si="8"/>
        <v>0</v>
      </c>
      <c r="L18" s="699">
        <f t="shared" si="9"/>
        <v>0</v>
      </c>
      <c r="M18" s="693">
        <f t="shared" si="9"/>
        <v>0</v>
      </c>
      <c r="N18" s="696">
        <f t="shared" si="10"/>
        <v>0</v>
      </c>
      <c r="O18" s="700">
        <f t="shared" si="11"/>
        <v>0</v>
      </c>
      <c r="P18" s="701"/>
      <c r="Q18" s="702" t="str">
        <f t="shared" si="2"/>
        <v>ok</v>
      </c>
      <c r="R18" s="271"/>
      <c r="S18" s="271"/>
    </row>
    <row r="19" spans="2:17" ht="15" customHeight="1">
      <c r="B19" s="295" t="s">
        <v>28</v>
      </c>
      <c r="C19" s="313">
        <v>4</v>
      </c>
      <c r="D19" s="303">
        <v>6</v>
      </c>
      <c r="E19" s="304">
        <v>10</v>
      </c>
      <c r="F19" s="321"/>
      <c r="G19" s="322"/>
      <c r="H19" s="323">
        <f t="shared" si="7"/>
        <v>0</v>
      </c>
      <c r="I19" s="324"/>
      <c r="J19" s="322"/>
      <c r="K19" s="304">
        <f t="shared" si="8"/>
        <v>0</v>
      </c>
      <c r="L19" s="302">
        <f t="shared" si="9"/>
        <v>4</v>
      </c>
      <c r="M19" s="303">
        <f t="shared" si="9"/>
        <v>6</v>
      </c>
      <c r="N19" s="322">
        <f t="shared" si="10"/>
        <v>10</v>
      </c>
      <c r="O19" s="357">
        <f t="shared" si="11"/>
        <v>0</v>
      </c>
      <c r="P19" s="325">
        <v>10</v>
      </c>
      <c r="Q19" s="351" t="str">
        <f t="shared" si="2"/>
        <v>ok</v>
      </c>
    </row>
    <row r="20" spans="2:20" ht="15" customHeight="1">
      <c r="B20" s="298" t="s">
        <v>30</v>
      </c>
      <c r="C20" s="332">
        <v>0</v>
      </c>
      <c r="D20" s="333">
        <v>0</v>
      </c>
      <c r="E20" s="334">
        <v>0</v>
      </c>
      <c r="F20" s="335"/>
      <c r="G20" s="336"/>
      <c r="H20" s="337">
        <f t="shared" si="7"/>
        <v>0</v>
      </c>
      <c r="I20" s="338"/>
      <c r="J20" s="336"/>
      <c r="K20" s="334">
        <f t="shared" si="8"/>
        <v>0</v>
      </c>
      <c r="L20" s="339">
        <f t="shared" si="9"/>
        <v>0</v>
      </c>
      <c r="M20" s="333">
        <f t="shared" si="9"/>
        <v>0</v>
      </c>
      <c r="N20" s="336">
        <f t="shared" si="10"/>
        <v>0</v>
      </c>
      <c r="O20" s="359">
        <f t="shared" si="11"/>
        <v>0</v>
      </c>
      <c r="P20" s="340">
        <v>0</v>
      </c>
      <c r="Q20" s="353" t="str">
        <f t="shared" si="2"/>
        <v>ok</v>
      </c>
      <c r="T20" s="271" t="s">
        <v>625</v>
      </c>
    </row>
    <row r="21" spans="2:20" ht="15" customHeight="1">
      <c r="B21" s="639" t="s">
        <v>34</v>
      </c>
      <c r="C21" s="640">
        <v>28</v>
      </c>
      <c r="D21" s="641">
        <v>28</v>
      </c>
      <c r="E21" s="642">
        <v>56</v>
      </c>
      <c r="F21" s="643">
        <v>1</v>
      </c>
      <c r="G21" s="644">
        <v>1</v>
      </c>
      <c r="H21" s="645">
        <f t="shared" si="7"/>
        <v>2</v>
      </c>
      <c r="I21" s="646">
        <v>5</v>
      </c>
      <c r="J21" s="644">
        <v>1</v>
      </c>
      <c r="K21" s="642">
        <f t="shared" si="8"/>
        <v>6</v>
      </c>
      <c r="L21" s="640">
        <f t="shared" si="9"/>
        <v>24</v>
      </c>
      <c r="M21" s="641">
        <f t="shared" si="9"/>
        <v>28</v>
      </c>
      <c r="N21" s="644">
        <f t="shared" si="10"/>
        <v>52</v>
      </c>
      <c r="O21" s="647">
        <f t="shared" si="11"/>
        <v>-4</v>
      </c>
      <c r="P21" s="648">
        <v>52</v>
      </c>
      <c r="Q21" s="736" t="str">
        <f t="shared" si="2"/>
        <v>ok</v>
      </c>
      <c r="T21" s="649">
        <f>P16+P21+P22+P23+P24+P25</f>
        <v>52</v>
      </c>
    </row>
    <row r="22" spans="1:20" s="703" customFormat="1" ht="15" customHeight="1">
      <c r="A22" s="690"/>
      <c r="B22" s="691" t="s">
        <v>36</v>
      </c>
      <c r="C22" s="692"/>
      <c r="D22" s="693"/>
      <c r="E22" s="694"/>
      <c r="F22" s="695"/>
      <c r="G22" s="696"/>
      <c r="H22" s="697">
        <f t="shared" si="7"/>
        <v>0</v>
      </c>
      <c r="I22" s="698"/>
      <c r="J22" s="696"/>
      <c r="K22" s="694">
        <f t="shared" si="8"/>
        <v>0</v>
      </c>
      <c r="L22" s="699">
        <f t="shared" si="9"/>
        <v>0</v>
      </c>
      <c r="M22" s="693">
        <f t="shared" si="9"/>
        <v>0</v>
      </c>
      <c r="N22" s="696">
        <f t="shared" si="10"/>
        <v>0</v>
      </c>
      <c r="O22" s="700">
        <f t="shared" si="11"/>
        <v>0</v>
      </c>
      <c r="P22" s="701"/>
      <c r="Q22" s="702" t="str">
        <f t="shared" si="2"/>
        <v>ok</v>
      </c>
      <c r="R22" s="271"/>
      <c r="S22" s="271"/>
      <c r="T22" s="271"/>
    </row>
    <row r="23" spans="1:20" s="703" customFormat="1" ht="15" customHeight="1">
      <c r="A23" s="690"/>
      <c r="B23" s="691" t="s">
        <v>38</v>
      </c>
      <c r="C23" s="692"/>
      <c r="D23" s="693"/>
      <c r="E23" s="694"/>
      <c r="F23" s="695"/>
      <c r="G23" s="696"/>
      <c r="H23" s="697">
        <f t="shared" si="7"/>
        <v>0</v>
      </c>
      <c r="I23" s="698"/>
      <c r="J23" s="696"/>
      <c r="K23" s="694">
        <f t="shared" si="8"/>
        <v>0</v>
      </c>
      <c r="L23" s="699">
        <f t="shared" si="9"/>
        <v>0</v>
      </c>
      <c r="M23" s="693">
        <f t="shared" si="9"/>
        <v>0</v>
      </c>
      <c r="N23" s="696">
        <f t="shared" si="10"/>
        <v>0</v>
      </c>
      <c r="O23" s="700">
        <f t="shared" si="11"/>
        <v>0</v>
      </c>
      <c r="P23" s="701"/>
      <c r="Q23" s="702" t="str">
        <f t="shared" si="2"/>
        <v>ok</v>
      </c>
      <c r="R23" s="271"/>
      <c r="S23" s="271"/>
      <c r="T23" s="271"/>
    </row>
    <row r="24" spans="1:20" s="703" customFormat="1" ht="15" customHeight="1">
      <c r="A24" s="690"/>
      <c r="B24" s="691" t="s">
        <v>40</v>
      </c>
      <c r="C24" s="692"/>
      <c r="D24" s="693"/>
      <c r="E24" s="694"/>
      <c r="F24" s="695"/>
      <c r="G24" s="696"/>
      <c r="H24" s="697">
        <f t="shared" si="7"/>
        <v>0</v>
      </c>
      <c r="I24" s="698"/>
      <c r="J24" s="696"/>
      <c r="K24" s="694">
        <f t="shared" si="8"/>
        <v>0</v>
      </c>
      <c r="L24" s="699">
        <f t="shared" si="9"/>
        <v>0</v>
      </c>
      <c r="M24" s="693">
        <f t="shared" si="9"/>
        <v>0</v>
      </c>
      <c r="N24" s="696">
        <f t="shared" si="10"/>
        <v>0</v>
      </c>
      <c r="O24" s="700">
        <f t="shared" si="11"/>
        <v>0</v>
      </c>
      <c r="P24" s="701"/>
      <c r="Q24" s="702" t="str">
        <f t="shared" si="2"/>
        <v>ok</v>
      </c>
      <c r="R24" s="271"/>
      <c r="S24" s="271"/>
      <c r="T24" s="271"/>
    </row>
    <row r="25" spans="1:20" s="703" customFormat="1" ht="15" customHeight="1">
      <c r="A25" s="690"/>
      <c r="B25" s="691" t="s">
        <v>42</v>
      </c>
      <c r="C25" s="692"/>
      <c r="D25" s="693"/>
      <c r="E25" s="694"/>
      <c r="F25" s="695"/>
      <c r="G25" s="696"/>
      <c r="H25" s="697">
        <f t="shared" si="7"/>
        <v>0</v>
      </c>
      <c r="I25" s="698"/>
      <c r="J25" s="696"/>
      <c r="K25" s="694">
        <f t="shared" si="8"/>
        <v>0</v>
      </c>
      <c r="L25" s="699">
        <f t="shared" si="9"/>
        <v>0</v>
      </c>
      <c r="M25" s="693">
        <f t="shared" si="9"/>
        <v>0</v>
      </c>
      <c r="N25" s="696">
        <f t="shared" si="10"/>
        <v>0</v>
      </c>
      <c r="O25" s="700">
        <f t="shared" si="11"/>
        <v>0</v>
      </c>
      <c r="P25" s="701"/>
      <c r="Q25" s="702" t="str">
        <f t="shared" si="2"/>
        <v>ok</v>
      </c>
      <c r="R25" s="271"/>
      <c r="S25" s="271"/>
      <c r="T25" s="271"/>
    </row>
    <row r="26" spans="2:17" ht="15" customHeight="1">
      <c r="B26" s="295" t="s">
        <v>44</v>
      </c>
      <c r="C26" s="313">
        <v>6</v>
      </c>
      <c r="D26" s="303">
        <v>2</v>
      </c>
      <c r="E26" s="304">
        <v>8</v>
      </c>
      <c r="F26" s="321"/>
      <c r="G26" s="322"/>
      <c r="H26" s="323">
        <f t="shared" si="7"/>
        <v>0</v>
      </c>
      <c r="I26" s="324"/>
      <c r="J26" s="322"/>
      <c r="K26" s="304">
        <f t="shared" si="8"/>
        <v>0</v>
      </c>
      <c r="L26" s="302">
        <f t="shared" si="9"/>
        <v>6</v>
      </c>
      <c r="M26" s="303">
        <f t="shared" si="9"/>
        <v>2</v>
      </c>
      <c r="N26" s="322">
        <f t="shared" si="10"/>
        <v>8</v>
      </c>
      <c r="O26" s="357">
        <f t="shared" si="11"/>
        <v>0</v>
      </c>
      <c r="P26" s="325">
        <v>8</v>
      </c>
      <c r="Q26" s="351" t="str">
        <f t="shared" si="2"/>
        <v>ok</v>
      </c>
    </row>
    <row r="27" spans="2:17" ht="15" customHeight="1">
      <c r="B27" s="295" t="s">
        <v>46</v>
      </c>
      <c r="C27" s="313">
        <v>1</v>
      </c>
      <c r="D27" s="303">
        <v>0</v>
      </c>
      <c r="E27" s="304">
        <v>1</v>
      </c>
      <c r="F27" s="321"/>
      <c r="G27" s="322"/>
      <c r="H27" s="323">
        <f t="shared" si="7"/>
        <v>0</v>
      </c>
      <c r="I27" s="324"/>
      <c r="J27" s="322"/>
      <c r="K27" s="304">
        <f t="shared" si="8"/>
        <v>0</v>
      </c>
      <c r="L27" s="302">
        <f t="shared" si="9"/>
        <v>1</v>
      </c>
      <c r="M27" s="303">
        <f t="shared" si="9"/>
        <v>0</v>
      </c>
      <c r="N27" s="322">
        <f t="shared" si="10"/>
        <v>1</v>
      </c>
      <c r="O27" s="357">
        <f t="shared" si="11"/>
        <v>0</v>
      </c>
      <c r="P27" s="325">
        <v>1</v>
      </c>
      <c r="Q27" s="351" t="str">
        <f t="shared" si="2"/>
        <v>ok</v>
      </c>
    </row>
    <row r="28" spans="2:17" ht="15" customHeight="1">
      <c r="B28" s="298" t="s">
        <v>48</v>
      </c>
      <c r="C28" s="332">
        <v>1</v>
      </c>
      <c r="D28" s="333">
        <v>5</v>
      </c>
      <c r="E28" s="334">
        <v>6</v>
      </c>
      <c r="F28" s="335"/>
      <c r="G28" s="336"/>
      <c r="H28" s="337">
        <f t="shared" si="7"/>
        <v>0</v>
      </c>
      <c r="I28" s="338">
        <v>1</v>
      </c>
      <c r="J28" s="336">
        <v>1</v>
      </c>
      <c r="K28" s="334">
        <f t="shared" si="8"/>
        <v>2</v>
      </c>
      <c r="L28" s="339">
        <f t="shared" si="9"/>
        <v>0</v>
      </c>
      <c r="M28" s="333">
        <f t="shared" si="9"/>
        <v>4</v>
      </c>
      <c r="N28" s="336">
        <f t="shared" si="10"/>
        <v>4</v>
      </c>
      <c r="O28" s="359">
        <f t="shared" si="11"/>
        <v>-2</v>
      </c>
      <c r="P28" s="340">
        <v>4</v>
      </c>
      <c r="Q28" s="353" t="str">
        <f t="shared" si="2"/>
        <v>ok</v>
      </c>
    </row>
    <row r="29" spans="2:17" ht="15" customHeight="1">
      <c r="B29" s="294" t="s">
        <v>52</v>
      </c>
      <c r="C29" s="313">
        <v>0</v>
      </c>
      <c r="D29" s="314">
        <v>0</v>
      </c>
      <c r="E29" s="315">
        <v>0</v>
      </c>
      <c r="F29" s="316"/>
      <c r="G29" s="317"/>
      <c r="H29" s="318">
        <f t="shared" si="7"/>
        <v>0</v>
      </c>
      <c r="I29" s="319"/>
      <c r="J29" s="317"/>
      <c r="K29" s="315">
        <f t="shared" si="8"/>
        <v>0</v>
      </c>
      <c r="L29" s="313">
        <f>+C29+F29-I29</f>
        <v>0</v>
      </c>
      <c r="M29" s="314">
        <f>+D29+G29-J29</f>
        <v>0</v>
      </c>
      <c r="N29" s="317">
        <f t="shared" si="10"/>
        <v>0</v>
      </c>
      <c r="O29" s="356">
        <f t="shared" si="11"/>
        <v>0</v>
      </c>
      <c r="P29" s="320">
        <v>0</v>
      </c>
      <c r="Q29" s="350" t="str">
        <f t="shared" si="2"/>
        <v>ok</v>
      </c>
    </row>
    <row r="30" spans="2:17" ht="15" customHeight="1">
      <c r="B30" s="295" t="s">
        <v>54</v>
      </c>
      <c r="C30" s="302">
        <v>0</v>
      </c>
      <c r="D30" s="303">
        <v>1</v>
      </c>
      <c r="E30" s="304">
        <v>1</v>
      </c>
      <c r="F30" s="321"/>
      <c r="G30" s="322"/>
      <c r="H30" s="323">
        <f t="shared" si="7"/>
        <v>0</v>
      </c>
      <c r="I30" s="324"/>
      <c r="J30" s="322"/>
      <c r="K30" s="304">
        <f t="shared" si="8"/>
        <v>0</v>
      </c>
      <c r="L30" s="302">
        <f aca="true" t="shared" si="12" ref="L30:M45">+C30+F30-I30</f>
        <v>0</v>
      </c>
      <c r="M30" s="303">
        <f t="shared" si="12"/>
        <v>1</v>
      </c>
      <c r="N30" s="322">
        <f t="shared" si="10"/>
        <v>1</v>
      </c>
      <c r="O30" s="357">
        <f t="shared" si="11"/>
        <v>0</v>
      </c>
      <c r="P30" s="325">
        <v>1</v>
      </c>
      <c r="Q30" s="351" t="str">
        <f t="shared" si="2"/>
        <v>ok</v>
      </c>
    </row>
    <row r="31" spans="2:17" ht="15" customHeight="1">
      <c r="B31" s="295" t="s">
        <v>56</v>
      </c>
      <c r="C31" s="302">
        <v>2</v>
      </c>
      <c r="D31" s="303">
        <v>0</v>
      </c>
      <c r="E31" s="304">
        <v>2</v>
      </c>
      <c r="F31" s="321"/>
      <c r="G31" s="322"/>
      <c r="H31" s="323">
        <f t="shared" si="7"/>
        <v>0</v>
      </c>
      <c r="I31" s="324"/>
      <c r="J31" s="322"/>
      <c r="K31" s="304">
        <f t="shared" si="8"/>
        <v>0</v>
      </c>
      <c r="L31" s="302">
        <f t="shared" si="12"/>
        <v>2</v>
      </c>
      <c r="M31" s="303">
        <f t="shared" si="12"/>
        <v>0</v>
      </c>
      <c r="N31" s="322">
        <f t="shared" si="10"/>
        <v>2</v>
      </c>
      <c r="O31" s="357">
        <f t="shared" si="11"/>
        <v>0</v>
      </c>
      <c r="P31" s="325">
        <v>2</v>
      </c>
      <c r="Q31" s="351" t="str">
        <f t="shared" si="2"/>
        <v>ok</v>
      </c>
    </row>
    <row r="32" spans="2:20" ht="15" customHeight="1">
      <c r="B32" s="295" t="s">
        <v>58</v>
      </c>
      <c r="C32" s="302">
        <v>0</v>
      </c>
      <c r="D32" s="303">
        <v>0</v>
      </c>
      <c r="E32" s="304">
        <v>0</v>
      </c>
      <c r="F32" s="321"/>
      <c r="G32" s="322"/>
      <c r="H32" s="323">
        <f t="shared" si="7"/>
        <v>0</v>
      </c>
      <c r="I32" s="324"/>
      <c r="J32" s="322"/>
      <c r="K32" s="304">
        <f t="shared" si="8"/>
        <v>0</v>
      </c>
      <c r="L32" s="302">
        <f t="shared" si="12"/>
        <v>0</v>
      </c>
      <c r="M32" s="303">
        <f t="shared" si="12"/>
        <v>0</v>
      </c>
      <c r="N32" s="322">
        <f t="shared" si="10"/>
        <v>0</v>
      </c>
      <c r="O32" s="357">
        <f t="shared" si="11"/>
        <v>0</v>
      </c>
      <c r="P32" s="325">
        <v>0</v>
      </c>
      <c r="Q32" s="351" t="str">
        <f t="shared" si="2"/>
        <v>ok</v>
      </c>
      <c r="T32" s="271" t="s">
        <v>275</v>
      </c>
    </row>
    <row r="33" spans="1:20" s="703" customFormat="1" ht="15" customHeight="1">
      <c r="A33" s="690" t="s">
        <v>762</v>
      </c>
      <c r="B33" s="715" t="s">
        <v>60</v>
      </c>
      <c r="C33" s="716"/>
      <c r="D33" s="717"/>
      <c r="E33" s="718"/>
      <c r="F33" s="719"/>
      <c r="G33" s="720"/>
      <c r="H33" s="721">
        <f t="shared" si="7"/>
        <v>0</v>
      </c>
      <c r="I33" s="722"/>
      <c r="J33" s="720"/>
      <c r="K33" s="718">
        <f t="shared" si="8"/>
        <v>0</v>
      </c>
      <c r="L33" s="716">
        <f t="shared" si="12"/>
        <v>0</v>
      </c>
      <c r="M33" s="717">
        <f t="shared" si="12"/>
        <v>0</v>
      </c>
      <c r="N33" s="720">
        <f t="shared" si="10"/>
        <v>0</v>
      </c>
      <c r="O33" s="723">
        <f t="shared" si="11"/>
        <v>0</v>
      </c>
      <c r="P33" s="724"/>
      <c r="Q33" s="725" t="str">
        <f t="shared" si="2"/>
        <v>ok</v>
      </c>
      <c r="R33" s="271"/>
      <c r="S33" s="271"/>
      <c r="T33" s="662">
        <f>P33+P36+P38</f>
        <v>13</v>
      </c>
    </row>
    <row r="34" spans="2:17" ht="15" customHeight="1">
      <c r="B34" s="294" t="s">
        <v>62</v>
      </c>
      <c r="C34" s="313">
        <v>3</v>
      </c>
      <c r="D34" s="314">
        <v>1</v>
      </c>
      <c r="E34" s="315">
        <v>4</v>
      </c>
      <c r="F34" s="316"/>
      <c r="G34" s="317"/>
      <c r="H34" s="318">
        <f t="shared" si="7"/>
        <v>0</v>
      </c>
      <c r="I34" s="319"/>
      <c r="J34" s="317"/>
      <c r="K34" s="315">
        <f t="shared" si="8"/>
        <v>0</v>
      </c>
      <c r="L34" s="313">
        <f t="shared" si="12"/>
        <v>3</v>
      </c>
      <c r="M34" s="314">
        <f t="shared" si="12"/>
        <v>1</v>
      </c>
      <c r="N34" s="317">
        <f t="shared" si="10"/>
        <v>4</v>
      </c>
      <c r="O34" s="356">
        <f t="shared" si="11"/>
        <v>0</v>
      </c>
      <c r="P34" s="320">
        <v>4</v>
      </c>
      <c r="Q34" s="350" t="str">
        <f t="shared" si="2"/>
        <v>ok</v>
      </c>
    </row>
    <row r="35" spans="2:17" ht="15" customHeight="1">
      <c r="B35" s="295" t="s">
        <v>63</v>
      </c>
      <c r="C35" s="302">
        <v>1</v>
      </c>
      <c r="D35" s="303">
        <v>4</v>
      </c>
      <c r="E35" s="304">
        <v>5</v>
      </c>
      <c r="F35" s="321"/>
      <c r="G35" s="322"/>
      <c r="H35" s="323">
        <f t="shared" si="7"/>
        <v>0</v>
      </c>
      <c r="I35" s="324"/>
      <c r="J35" s="322"/>
      <c r="K35" s="304">
        <f t="shared" si="8"/>
        <v>0</v>
      </c>
      <c r="L35" s="302">
        <f t="shared" si="12"/>
        <v>1</v>
      </c>
      <c r="M35" s="303">
        <f t="shared" si="12"/>
        <v>4</v>
      </c>
      <c r="N35" s="322">
        <f t="shared" si="10"/>
        <v>5</v>
      </c>
      <c r="O35" s="357">
        <f t="shared" si="11"/>
        <v>0</v>
      </c>
      <c r="P35" s="325">
        <v>5</v>
      </c>
      <c r="Q35" s="351" t="str">
        <f t="shared" si="2"/>
        <v>ok</v>
      </c>
    </row>
    <row r="36" spans="1:17" ht="15" customHeight="1">
      <c r="A36" s="687" t="s">
        <v>760</v>
      </c>
      <c r="B36" s="651" t="s">
        <v>65</v>
      </c>
      <c r="C36" s="652">
        <v>4</v>
      </c>
      <c r="D36" s="653">
        <v>9</v>
      </c>
      <c r="E36" s="654">
        <v>13</v>
      </c>
      <c r="F36" s="655"/>
      <c r="G36" s="656"/>
      <c r="H36" s="657">
        <f t="shared" si="7"/>
        <v>0</v>
      </c>
      <c r="I36" s="658"/>
      <c r="J36" s="656"/>
      <c r="K36" s="654">
        <f t="shared" si="8"/>
        <v>0</v>
      </c>
      <c r="L36" s="652">
        <f t="shared" si="12"/>
        <v>4</v>
      </c>
      <c r="M36" s="653">
        <f t="shared" si="12"/>
        <v>9</v>
      </c>
      <c r="N36" s="656">
        <f t="shared" si="10"/>
        <v>13</v>
      </c>
      <c r="O36" s="659">
        <f t="shared" si="11"/>
        <v>0</v>
      </c>
      <c r="P36" s="660">
        <v>13</v>
      </c>
      <c r="Q36" s="661" t="str">
        <f t="shared" si="2"/>
        <v>ok</v>
      </c>
    </row>
    <row r="37" spans="2:17" ht="15" customHeight="1">
      <c r="B37" s="295" t="s">
        <v>67</v>
      </c>
      <c r="C37" s="302">
        <v>0</v>
      </c>
      <c r="D37" s="303">
        <v>0</v>
      </c>
      <c r="E37" s="304">
        <v>0</v>
      </c>
      <c r="F37" s="321"/>
      <c r="G37" s="322"/>
      <c r="H37" s="323">
        <f t="shared" si="7"/>
        <v>0</v>
      </c>
      <c r="I37" s="324"/>
      <c r="J37" s="322"/>
      <c r="K37" s="304">
        <f t="shared" si="8"/>
        <v>0</v>
      </c>
      <c r="L37" s="302">
        <f t="shared" si="12"/>
        <v>0</v>
      </c>
      <c r="M37" s="303">
        <f t="shared" si="12"/>
        <v>0</v>
      </c>
      <c r="N37" s="322">
        <f t="shared" si="10"/>
        <v>0</v>
      </c>
      <c r="O37" s="357">
        <f t="shared" si="11"/>
        <v>0</v>
      </c>
      <c r="P37" s="325">
        <v>0</v>
      </c>
      <c r="Q37" s="351" t="str">
        <f t="shared" si="2"/>
        <v>ok</v>
      </c>
    </row>
    <row r="38" spans="1:20" s="703" customFormat="1" ht="15" customHeight="1">
      <c r="A38" s="690" t="s">
        <v>761</v>
      </c>
      <c r="B38" s="691" t="s">
        <v>69</v>
      </c>
      <c r="C38" s="699"/>
      <c r="D38" s="693"/>
      <c r="E38" s="694"/>
      <c r="F38" s="695"/>
      <c r="G38" s="696"/>
      <c r="H38" s="697">
        <f t="shared" si="7"/>
        <v>0</v>
      </c>
      <c r="I38" s="698"/>
      <c r="J38" s="696"/>
      <c r="K38" s="694">
        <f t="shared" si="8"/>
        <v>0</v>
      </c>
      <c r="L38" s="699">
        <f t="shared" si="12"/>
        <v>0</v>
      </c>
      <c r="M38" s="693">
        <f t="shared" si="12"/>
        <v>0</v>
      </c>
      <c r="N38" s="696">
        <f t="shared" si="10"/>
        <v>0</v>
      </c>
      <c r="O38" s="700">
        <f t="shared" si="11"/>
        <v>0</v>
      </c>
      <c r="P38" s="701"/>
      <c r="Q38" s="702" t="str">
        <f t="shared" si="2"/>
        <v>ok</v>
      </c>
      <c r="R38" s="271"/>
      <c r="S38" s="271"/>
      <c r="T38" s="271"/>
    </row>
    <row r="39" spans="2:20" ht="15" customHeight="1">
      <c r="B39" s="298" t="s">
        <v>71</v>
      </c>
      <c r="C39" s="339">
        <v>10</v>
      </c>
      <c r="D39" s="333">
        <v>11</v>
      </c>
      <c r="E39" s="334">
        <v>21</v>
      </c>
      <c r="F39" s="335"/>
      <c r="G39" s="336"/>
      <c r="H39" s="337">
        <f t="shared" si="7"/>
        <v>0</v>
      </c>
      <c r="I39" s="338">
        <v>2</v>
      </c>
      <c r="J39" s="336">
        <v>1</v>
      </c>
      <c r="K39" s="334">
        <f t="shared" si="8"/>
        <v>3</v>
      </c>
      <c r="L39" s="339">
        <f t="shared" si="12"/>
        <v>8</v>
      </c>
      <c r="M39" s="333">
        <f t="shared" si="12"/>
        <v>10</v>
      </c>
      <c r="N39" s="336">
        <f t="shared" si="10"/>
        <v>18</v>
      </c>
      <c r="O39" s="359">
        <f t="shared" si="11"/>
        <v>-3</v>
      </c>
      <c r="P39" s="340">
        <v>18</v>
      </c>
      <c r="Q39" s="353" t="str">
        <f aca="true" t="shared" si="13" ref="Q39:Q67">IF(N39=P39,"ok","確認せよ")</f>
        <v>ok</v>
      </c>
      <c r="T39" s="271" t="s">
        <v>626</v>
      </c>
    </row>
    <row r="40" spans="1:20" ht="15" customHeight="1">
      <c r="A40" s="687" t="s">
        <v>760</v>
      </c>
      <c r="B40" s="619" t="s">
        <v>7</v>
      </c>
      <c r="C40" s="621">
        <v>16</v>
      </c>
      <c r="D40" s="622">
        <v>14</v>
      </c>
      <c r="E40" s="629">
        <v>30</v>
      </c>
      <c r="F40" s="630">
        <v>5</v>
      </c>
      <c r="G40" s="623">
        <v>1</v>
      </c>
      <c r="H40" s="631">
        <f t="shared" si="7"/>
        <v>6</v>
      </c>
      <c r="I40" s="632">
        <v>1</v>
      </c>
      <c r="J40" s="623">
        <v>0</v>
      </c>
      <c r="K40" s="629">
        <f t="shared" si="8"/>
        <v>1</v>
      </c>
      <c r="L40" s="621">
        <f t="shared" si="12"/>
        <v>20</v>
      </c>
      <c r="M40" s="622">
        <f t="shared" si="12"/>
        <v>15</v>
      </c>
      <c r="N40" s="623">
        <f t="shared" si="10"/>
        <v>35</v>
      </c>
      <c r="O40" s="637">
        <f aca="true" t="shared" si="14" ref="O40:O62">N40-E40</f>
        <v>5</v>
      </c>
      <c r="P40" s="627">
        <v>35</v>
      </c>
      <c r="Q40" s="350" t="str">
        <f t="shared" si="13"/>
        <v>ok</v>
      </c>
      <c r="T40" s="650">
        <f>P40+P41+P45</f>
        <v>35</v>
      </c>
    </row>
    <row r="41" spans="1:17" ht="15" customHeight="1">
      <c r="A41" s="687" t="s">
        <v>761</v>
      </c>
      <c r="B41" s="620" t="s">
        <v>10</v>
      </c>
      <c r="C41" s="624"/>
      <c r="D41" s="625"/>
      <c r="E41" s="633"/>
      <c r="F41" s="634"/>
      <c r="G41" s="626"/>
      <c r="H41" s="635">
        <f t="shared" si="7"/>
        <v>0</v>
      </c>
      <c r="I41" s="636"/>
      <c r="J41" s="626"/>
      <c r="K41" s="633">
        <f t="shared" si="8"/>
        <v>0</v>
      </c>
      <c r="L41" s="624">
        <f t="shared" si="12"/>
        <v>0</v>
      </c>
      <c r="M41" s="625">
        <f t="shared" si="12"/>
        <v>0</v>
      </c>
      <c r="N41" s="626">
        <f t="shared" si="10"/>
        <v>0</v>
      </c>
      <c r="O41" s="638">
        <f t="shared" si="14"/>
        <v>0</v>
      </c>
      <c r="P41" s="628"/>
      <c r="Q41" s="351" t="str">
        <f t="shared" si="13"/>
        <v>ok</v>
      </c>
    </row>
    <row r="42" spans="2:17" ht="15" customHeight="1">
      <c r="B42" s="295" t="s">
        <v>13</v>
      </c>
      <c r="C42" s="302">
        <v>4</v>
      </c>
      <c r="D42" s="303">
        <v>1</v>
      </c>
      <c r="E42" s="304">
        <v>5</v>
      </c>
      <c r="F42" s="321">
        <v>0</v>
      </c>
      <c r="G42" s="322">
        <v>1</v>
      </c>
      <c r="H42" s="323">
        <f t="shared" si="7"/>
        <v>1</v>
      </c>
      <c r="I42" s="324">
        <v>0</v>
      </c>
      <c r="J42" s="322">
        <v>0</v>
      </c>
      <c r="K42" s="304">
        <f t="shared" si="8"/>
        <v>0</v>
      </c>
      <c r="L42" s="302">
        <f t="shared" si="12"/>
        <v>4</v>
      </c>
      <c r="M42" s="303">
        <f t="shared" si="12"/>
        <v>2</v>
      </c>
      <c r="N42" s="322">
        <f t="shared" si="10"/>
        <v>6</v>
      </c>
      <c r="O42" s="357">
        <f t="shared" si="14"/>
        <v>1</v>
      </c>
      <c r="P42" s="325">
        <v>6</v>
      </c>
      <c r="Q42" s="351" t="str">
        <f t="shared" si="13"/>
        <v>ok</v>
      </c>
    </row>
    <row r="43" spans="2:17" ht="15" customHeight="1">
      <c r="B43" s="295" t="s">
        <v>16</v>
      </c>
      <c r="C43" s="302">
        <v>5</v>
      </c>
      <c r="D43" s="303">
        <v>4</v>
      </c>
      <c r="E43" s="304">
        <v>9</v>
      </c>
      <c r="F43" s="321">
        <v>2</v>
      </c>
      <c r="G43" s="322">
        <v>1</v>
      </c>
      <c r="H43" s="323">
        <f t="shared" si="7"/>
        <v>3</v>
      </c>
      <c r="I43" s="324">
        <v>0</v>
      </c>
      <c r="J43" s="322">
        <v>0</v>
      </c>
      <c r="K43" s="304">
        <f t="shared" si="8"/>
        <v>0</v>
      </c>
      <c r="L43" s="302">
        <f t="shared" si="12"/>
        <v>7</v>
      </c>
      <c r="M43" s="303">
        <f t="shared" si="12"/>
        <v>5</v>
      </c>
      <c r="N43" s="322">
        <f t="shared" si="10"/>
        <v>12</v>
      </c>
      <c r="O43" s="357">
        <f t="shared" si="14"/>
        <v>3</v>
      </c>
      <c r="P43" s="325">
        <v>12</v>
      </c>
      <c r="Q43" s="351" t="str">
        <f t="shared" si="13"/>
        <v>ok</v>
      </c>
    </row>
    <row r="44" spans="2:17" ht="15" customHeight="1">
      <c r="B44" s="298" t="s">
        <v>19</v>
      </c>
      <c r="C44" s="339">
        <v>5</v>
      </c>
      <c r="D44" s="333">
        <v>2</v>
      </c>
      <c r="E44" s="334">
        <v>7</v>
      </c>
      <c r="F44" s="335">
        <v>0</v>
      </c>
      <c r="G44" s="336">
        <v>1</v>
      </c>
      <c r="H44" s="337">
        <f t="shared" si="7"/>
        <v>1</v>
      </c>
      <c r="I44" s="338">
        <v>0</v>
      </c>
      <c r="J44" s="336">
        <v>0</v>
      </c>
      <c r="K44" s="334">
        <f t="shared" si="8"/>
        <v>0</v>
      </c>
      <c r="L44" s="339">
        <f t="shared" si="12"/>
        <v>5</v>
      </c>
      <c r="M44" s="333">
        <f t="shared" si="12"/>
        <v>3</v>
      </c>
      <c r="N44" s="336">
        <f t="shared" si="10"/>
        <v>8</v>
      </c>
      <c r="O44" s="359">
        <f t="shared" si="14"/>
        <v>1</v>
      </c>
      <c r="P44" s="340">
        <v>8</v>
      </c>
      <c r="Q44" s="353" t="str">
        <f t="shared" si="13"/>
        <v>ok</v>
      </c>
    </row>
    <row r="45" spans="1:20" ht="15" customHeight="1">
      <c r="A45" s="687" t="s">
        <v>761</v>
      </c>
      <c r="B45" s="619" t="s">
        <v>31</v>
      </c>
      <c r="C45" s="621"/>
      <c r="D45" s="622"/>
      <c r="E45" s="629"/>
      <c r="F45" s="630"/>
      <c r="G45" s="623"/>
      <c r="H45" s="631">
        <f t="shared" si="7"/>
        <v>0</v>
      </c>
      <c r="I45" s="632"/>
      <c r="J45" s="623"/>
      <c r="K45" s="629">
        <f t="shared" si="8"/>
        <v>0</v>
      </c>
      <c r="L45" s="621">
        <f t="shared" si="12"/>
        <v>0</v>
      </c>
      <c r="M45" s="622">
        <f t="shared" si="12"/>
        <v>0</v>
      </c>
      <c r="N45" s="623">
        <f t="shared" si="10"/>
        <v>0</v>
      </c>
      <c r="O45" s="637">
        <f t="shared" si="14"/>
        <v>0</v>
      </c>
      <c r="P45" s="627"/>
      <c r="Q45" s="350" t="str">
        <f t="shared" si="13"/>
        <v>ok</v>
      </c>
      <c r="T45" s="737" t="s">
        <v>627</v>
      </c>
    </row>
    <row r="46" spans="1:20" s="703" customFormat="1" ht="15" customHeight="1">
      <c r="A46" s="690"/>
      <c r="B46" s="691" t="s">
        <v>33</v>
      </c>
      <c r="C46" s="699"/>
      <c r="D46" s="693"/>
      <c r="E46" s="694"/>
      <c r="F46" s="695"/>
      <c r="G46" s="696"/>
      <c r="H46" s="697">
        <f t="shared" si="7"/>
        <v>0</v>
      </c>
      <c r="I46" s="698"/>
      <c r="J46" s="696"/>
      <c r="K46" s="694">
        <f t="shared" si="8"/>
        <v>0</v>
      </c>
      <c r="L46" s="699">
        <f aca="true" t="shared" si="15" ref="L46:M58">+C46+F46-I46</f>
        <v>0</v>
      </c>
      <c r="M46" s="693">
        <f t="shared" si="15"/>
        <v>0</v>
      </c>
      <c r="N46" s="696">
        <f t="shared" si="10"/>
        <v>0</v>
      </c>
      <c r="O46" s="700">
        <f t="shared" si="14"/>
        <v>0</v>
      </c>
      <c r="P46" s="701"/>
      <c r="Q46" s="702" t="str">
        <f t="shared" si="13"/>
        <v>ok</v>
      </c>
      <c r="R46" s="271"/>
      <c r="S46" s="271"/>
      <c r="T46" s="737">
        <f>P46+P47+P48+P49+P50+P52+P53</f>
        <v>40</v>
      </c>
    </row>
    <row r="47" spans="2:17" ht="15" customHeight="1">
      <c r="B47" s="663" t="s">
        <v>35</v>
      </c>
      <c r="C47" s="664">
        <v>24</v>
      </c>
      <c r="D47" s="665">
        <v>15</v>
      </c>
      <c r="E47" s="666">
        <v>39</v>
      </c>
      <c r="F47" s="667">
        <v>2</v>
      </c>
      <c r="G47" s="668"/>
      <c r="H47" s="669">
        <f t="shared" si="7"/>
        <v>2</v>
      </c>
      <c r="I47" s="670">
        <v>1</v>
      </c>
      <c r="J47" s="668"/>
      <c r="K47" s="666">
        <f t="shared" si="8"/>
        <v>1</v>
      </c>
      <c r="L47" s="664">
        <f t="shared" si="15"/>
        <v>25</v>
      </c>
      <c r="M47" s="665">
        <f t="shared" si="15"/>
        <v>15</v>
      </c>
      <c r="N47" s="668">
        <f t="shared" si="10"/>
        <v>40</v>
      </c>
      <c r="O47" s="671">
        <f t="shared" si="14"/>
        <v>1</v>
      </c>
      <c r="P47" s="672">
        <v>40</v>
      </c>
      <c r="Q47" s="673" t="str">
        <f t="shared" si="13"/>
        <v>ok</v>
      </c>
    </row>
    <row r="48" spans="1:20" s="703" customFormat="1" ht="15" customHeight="1">
      <c r="A48" s="690"/>
      <c r="B48" s="691" t="s">
        <v>37</v>
      </c>
      <c r="C48" s="699"/>
      <c r="D48" s="693"/>
      <c r="E48" s="694"/>
      <c r="F48" s="695"/>
      <c r="G48" s="696"/>
      <c r="H48" s="697">
        <f t="shared" si="7"/>
        <v>0</v>
      </c>
      <c r="I48" s="698"/>
      <c r="J48" s="696"/>
      <c r="K48" s="694">
        <f t="shared" si="8"/>
        <v>0</v>
      </c>
      <c r="L48" s="699">
        <f t="shared" si="15"/>
        <v>0</v>
      </c>
      <c r="M48" s="693">
        <f t="shared" si="15"/>
        <v>0</v>
      </c>
      <c r="N48" s="696">
        <f t="shared" si="10"/>
        <v>0</v>
      </c>
      <c r="O48" s="700">
        <f t="shared" si="14"/>
        <v>0</v>
      </c>
      <c r="P48" s="701"/>
      <c r="Q48" s="702" t="str">
        <f t="shared" si="13"/>
        <v>ok</v>
      </c>
      <c r="R48" s="271"/>
      <c r="S48" s="271"/>
      <c r="T48" s="271"/>
    </row>
    <row r="49" spans="1:20" s="703" customFormat="1" ht="15" customHeight="1">
      <c r="A49" s="690"/>
      <c r="B49" s="691" t="s">
        <v>39</v>
      </c>
      <c r="C49" s="699"/>
      <c r="D49" s="693"/>
      <c r="E49" s="694"/>
      <c r="F49" s="695"/>
      <c r="G49" s="696"/>
      <c r="H49" s="697">
        <f t="shared" si="7"/>
        <v>0</v>
      </c>
      <c r="I49" s="698"/>
      <c r="J49" s="696"/>
      <c r="K49" s="694">
        <f t="shared" si="8"/>
        <v>0</v>
      </c>
      <c r="L49" s="699">
        <f t="shared" si="15"/>
        <v>0</v>
      </c>
      <c r="M49" s="693">
        <f t="shared" si="15"/>
        <v>0</v>
      </c>
      <c r="N49" s="696">
        <f t="shared" si="10"/>
        <v>0</v>
      </c>
      <c r="O49" s="700">
        <f t="shared" si="14"/>
        <v>0</v>
      </c>
      <c r="P49" s="701"/>
      <c r="Q49" s="702" t="str">
        <f t="shared" si="13"/>
        <v>ok</v>
      </c>
      <c r="R49" s="271"/>
      <c r="S49" s="271"/>
      <c r="T49" s="271"/>
    </row>
    <row r="50" spans="1:20" s="703" customFormat="1" ht="15" customHeight="1">
      <c r="A50" s="690"/>
      <c r="B50" s="691" t="s">
        <v>41</v>
      </c>
      <c r="C50" s="699"/>
      <c r="D50" s="693"/>
      <c r="E50" s="694"/>
      <c r="F50" s="695"/>
      <c r="G50" s="696"/>
      <c r="H50" s="697">
        <f t="shared" si="7"/>
        <v>0</v>
      </c>
      <c r="I50" s="698"/>
      <c r="J50" s="696"/>
      <c r="K50" s="694">
        <f t="shared" si="8"/>
        <v>0</v>
      </c>
      <c r="L50" s="699">
        <f t="shared" si="15"/>
        <v>0</v>
      </c>
      <c r="M50" s="693">
        <f t="shared" si="15"/>
        <v>0</v>
      </c>
      <c r="N50" s="696">
        <f t="shared" si="10"/>
        <v>0</v>
      </c>
      <c r="O50" s="700">
        <f t="shared" si="14"/>
        <v>0</v>
      </c>
      <c r="P50" s="701"/>
      <c r="Q50" s="702" t="str">
        <f t="shared" si="13"/>
        <v>ok</v>
      </c>
      <c r="R50" s="271"/>
      <c r="S50" s="271"/>
      <c r="T50" s="271"/>
    </row>
    <row r="51" spans="2:17" ht="15" customHeight="1">
      <c r="B51" s="295" t="s">
        <v>43</v>
      </c>
      <c r="C51" s="302">
        <v>0</v>
      </c>
      <c r="D51" s="303">
        <v>2</v>
      </c>
      <c r="E51" s="304">
        <v>2</v>
      </c>
      <c r="F51" s="321"/>
      <c r="G51" s="322"/>
      <c r="H51" s="323">
        <f t="shared" si="7"/>
        <v>0</v>
      </c>
      <c r="I51" s="324"/>
      <c r="J51" s="322"/>
      <c r="K51" s="304">
        <f t="shared" si="8"/>
        <v>0</v>
      </c>
      <c r="L51" s="302">
        <f t="shared" si="15"/>
        <v>0</v>
      </c>
      <c r="M51" s="303">
        <f t="shared" si="15"/>
        <v>2</v>
      </c>
      <c r="N51" s="322">
        <f t="shared" si="10"/>
        <v>2</v>
      </c>
      <c r="O51" s="357">
        <f t="shared" si="14"/>
        <v>0</v>
      </c>
      <c r="P51" s="325">
        <v>2</v>
      </c>
      <c r="Q51" s="351" t="str">
        <f t="shared" si="13"/>
        <v>ok</v>
      </c>
    </row>
    <row r="52" spans="1:20" s="703" customFormat="1" ht="15" customHeight="1">
      <c r="A52" s="690"/>
      <c r="B52" s="691" t="s">
        <v>45</v>
      </c>
      <c r="C52" s="699"/>
      <c r="D52" s="693"/>
      <c r="E52" s="694"/>
      <c r="F52" s="695"/>
      <c r="G52" s="696"/>
      <c r="H52" s="697">
        <f t="shared" si="7"/>
        <v>0</v>
      </c>
      <c r="I52" s="698"/>
      <c r="J52" s="696"/>
      <c r="K52" s="694">
        <f t="shared" si="8"/>
        <v>0</v>
      </c>
      <c r="L52" s="699">
        <f t="shared" si="15"/>
        <v>0</v>
      </c>
      <c r="M52" s="693">
        <f t="shared" si="15"/>
        <v>0</v>
      </c>
      <c r="N52" s="696">
        <f t="shared" si="10"/>
        <v>0</v>
      </c>
      <c r="O52" s="700">
        <f t="shared" si="14"/>
        <v>0</v>
      </c>
      <c r="P52" s="701"/>
      <c r="Q52" s="702" t="str">
        <f t="shared" si="13"/>
        <v>ok</v>
      </c>
      <c r="R52" s="271"/>
      <c r="S52" s="271"/>
      <c r="T52" s="271"/>
    </row>
    <row r="53" spans="1:20" s="703" customFormat="1" ht="15" customHeight="1">
      <c r="A53" s="690"/>
      <c r="B53" s="715" t="s">
        <v>47</v>
      </c>
      <c r="C53" s="716"/>
      <c r="D53" s="717"/>
      <c r="E53" s="718"/>
      <c r="F53" s="719"/>
      <c r="G53" s="720"/>
      <c r="H53" s="721">
        <f t="shared" si="7"/>
        <v>0</v>
      </c>
      <c r="I53" s="722"/>
      <c r="J53" s="720"/>
      <c r="K53" s="718">
        <f t="shared" si="8"/>
        <v>0</v>
      </c>
      <c r="L53" s="716">
        <f t="shared" si="15"/>
        <v>0</v>
      </c>
      <c r="M53" s="717">
        <f t="shared" si="15"/>
        <v>0</v>
      </c>
      <c r="N53" s="720">
        <f t="shared" si="10"/>
        <v>0</v>
      </c>
      <c r="O53" s="723">
        <f t="shared" si="14"/>
        <v>0</v>
      </c>
      <c r="P53" s="724"/>
      <c r="Q53" s="725" t="str">
        <f t="shared" si="13"/>
        <v>ok</v>
      </c>
      <c r="R53" s="271"/>
      <c r="S53" s="271"/>
      <c r="T53" s="271"/>
    </row>
    <row r="54" spans="1:20" s="703" customFormat="1" ht="15" customHeight="1">
      <c r="A54" s="690" t="s">
        <v>761</v>
      </c>
      <c r="B54" s="726" t="s">
        <v>51</v>
      </c>
      <c r="C54" s="692"/>
      <c r="D54" s="727"/>
      <c r="E54" s="728"/>
      <c r="F54" s="729"/>
      <c r="G54" s="730"/>
      <c r="H54" s="731">
        <f t="shared" si="7"/>
        <v>0</v>
      </c>
      <c r="I54" s="732"/>
      <c r="J54" s="730"/>
      <c r="K54" s="728">
        <f t="shared" si="8"/>
        <v>0</v>
      </c>
      <c r="L54" s="692">
        <f t="shared" si="15"/>
        <v>0</v>
      </c>
      <c r="M54" s="727">
        <f t="shared" si="15"/>
        <v>0</v>
      </c>
      <c r="N54" s="730">
        <f t="shared" si="10"/>
        <v>0</v>
      </c>
      <c r="O54" s="733">
        <f t="shared" si="14"/>
        <v>0</v>
      </c>
      <c r="P54" s="734"/>
      <c r="Q54" s="735" t="str">
        <f t="shared" si="13"/>
        <v>ok</v>
      </c>
      <c r="R54" s="271"/>
      <c r="S54" s="271"/>
      <c r="T54" s="271"/>
    </row>
    <row r="55" spans="2:17" ht="15" customHeight="1">
      <c r="B55" s="295" t="s">
        <v>53</v>
      </c>
      <c r="C55" s="302">
        <v>0</v>
      </c>
      <c r="D55" s="303">
        <v>0</v>
      </c>
      <c r="E55" s="304">
        <v>0</v>
      </c>
      <c r="F55" s="321"/>
      <c r="G55" s="322"/>
      <c r="H55" s="323">
        <f t="shared" si="7"/>
        <v>0</v>
      </c>
      <c r="I55" s="324"/>
      <c r="J55" s="322"/>
      <c r="K55" s="304">
        <f t="shared" si="8"/>
        <v>0</v>
      </c>
      <c r="L55" s="302">
        <f t="shared" si="15"/>
        <v>0</v>
      </c>
      <c r="M55" s="303">
        <f t="shared" si="15"/>
        <v>0</v>
      </c>
      <c r="N55" s="322">
        <f t="shared" si="10"/>
        <v>0</v>
      </c>
      <c r="O55" s="357">
        <f t="shared" si="14"/>
        <v>0</v>
      </c>
      <c r="P55" s="325">
        <v>0</v>
      </c>
      <c r="Q55" s="351" t="str">
        <f t="shared" si="13"/>
        <v>ok</v>
      </c>
    </row>
    <row r="56" spans="2:17" ht="15" customHeight="1">
      <c r="B56" s="295" t="s">
        <v>55</v>
      </c>
      <c r="C56" s="302">
        <v>2</v>
      </c>
      <c r="D56" s="303">
        <v>1</v>
      </c>
      <c r="E56" s="304">
        <v>3</v>
      </c>
      <c r="F56" s="321"/>
      <c r="G56" s="322"/>
      <c r="H56" s="323">
        <f t="shared" si="7"/>
        <v>0</v>
      </c>
      <c r="I56" s="324"/>
      <c r="J56" s="322"/>
      <c r="K56" s="304">
        <f t="shared" si="8"/>
        <v>0</v>
      </c>
      <c r="L56" s="302">
        <f t="shared" si="15"/>
        <v>2</v>
      </c>
      <c r="M56" s="303">
        <f t="shared" si="15"/>
        <v>1</v>
      </c>
      <c r="N56" s="322">
        <f t="shared" si="10"/>
        <v>3</v>
      </c>
      <c r="O56" s="357">
        <f t="shared" si="14"/>
        <v>0</v>
      </c>
      <c r="P56" s="325">
        <v>3</v>
      </c>
      <c r="Q56" s="351" t="str">
        <f t="shared" si="13"/>
        <v>ok</v>
      </c>
    </row>
    <row r="57" spans="2:17" ht="15" customHeight="1">
      <c r="B57" s="295" t="s">
        <v>57</v>
      </c>
      <c r="C57" s="302">
        <v>4</v>
      </c>
      <c r="D57" s="303">
        <v>3</v>
      </c>
      <c r="E57" s="304">
        <v>7</v>
      </c>
      <c r="F57" s="321">
        <v>1</v>
      </c>
      <c r="G57" s="322">
        <v>0</v>
      </c>
      <c r="H57" s="323">
        <f t="shared" si="7"/>
        <v>1</v>
      </c>
      <c r="I57" s="324"/>
      <c r="J57" s="322"/>
      <c r="K57" s="304">
        <f t="shared" si="8"/>
        <v>0</v>
      </c>
      <c r="L57" s="302">
        <f t="shared" si="15"/>
        <v>5</v>
      </c>
      <c r="M57" s="303">
        <f t="shared" si="15"/>
        <v>3</v>
      </c>
      <c r="N57" s="322">
        <f t="shared" si="10"/>
        <v>8</v>
      </c>
      <c r="O57" s="357">
        <f t="shared" si="14"/>
        <v>1</v>
      </c>
      <c r="P57" s="325">
        <v>8</v>
      </c>
      <c r="Q57" s="351" t="str">
        <f t="shared" si="13"/>
        <v>ok</v>
      </c>
    </row>
    <row r="58" spans="2:17" ht="15" customHeight="1">
      <c r="B58" s="295" t="s">
        <v>59</v>
      </c>
      <c r="C58" s="302">
        <v>1</v>
      </c>
      <c r="D58" s="303">
        <v>1</v>
      </c>
      <c r="E58" s="304">
        <v>2</v>
      </c>
      <c r="F58" s="321">
        <v>1</v>
      </c>
      <c r="G58" s="322">
        <v>0</v>
      </c>
      <c r="H58" s="323">
        <f t="shared" si="7"/>
        <v>1</v>
      </c>
      <c r="I58" s="324"/>
      <c r="J58" s="322"/>
      <c r="K58" s="304">
        <f t="shared" si="8"/>
        <v>0</v>
      </c>
      <c r="L58" s="302">
        <f t="shared" si="15"/>
        <v>2</v>
      </c>
      <c r="M58" s="303">
        <f t="shared" si="15"/>
        <v>1</v>
      </c>
      <c r="N58" s="322">
        <f t="shared" si="10"/>
        <v>3</v>
      </c>
      <c r="O58" s="357">
        <f t="shared" si="14"/>
        <v>1</v>
      </c>
      <c r="P58" s="325">
        <v>3</v>
      </c>
      <c r="Q58" s="351" t="str">
        <f t="shared" si="13"/>
        <v>ok</v>
      </c>
    </row>
    <row r="59" spans="2:17" ht="15" customHeight="1">
      <c r="B59" s="1345" t="s">
        <v>448</v>
      </c>
      <c r="C59" s="302">
        <v>4</v>
      </c>
      <c r="D59" s="303">
        <v>5</v>
      </c>
      <c r="E59" s="304">
        <v>9</v>
      </c>
      <c r="F59" s="321"/>
      <c r="G59" s="322"/>
      <c r="H59" s="323">
        <f t="shared" si="7"/>
        <v>0</v>
      </c>
      <c r="I59" s="324"/>
      <c r="J59" s="322"/>
      <c r="K59" s="304">
        <f t="shared" si="8"/>
        <v>0</v>
      </c>
      <c r="L59" s="302">
        <f>SUM(C59:C61)+SUM(F59:F61)-SUM(I59:I61)</f>
        <v>4</v>
      </c>
      <c r="M59" s="303">
        <f>SUM(D59:D61)+SUM(G59:G61)-SUM(J59:J61)</f>
        <v>5</v>
      </c>
      <c r="N59" s="322">
        <f t="shared" si="10"/>
        <v>9</v>
      </c>
      <c r="O59" s="357">
        <f t="shared" si="14"/>
        <v>0</v>
      </c>
      <c r="P59" s="325">
        <v>9</v>
      </c>
      <c r="Q59" s="351" t="str">
        <f t="shared" si="13"/>
        <v>ok</v>
      </c>
    </row>
    <row r="60" spans="1:20" s="703" customFormat="1" ht="15" customHeight="1">
      <c r="A60" s="690"/>
      <c r="B60" s="1346"/>
      <c r="C60" s="699"/>
      <c r="D60" s="693"/>
      <c r="E60" s="694">
        <v>0</v>
      </c>
      <c r="F60" s="695"/>
      <c r="G60" s="696"/>
      <c r="H60" s="697">
        <f t="shared" si="7"/>
        <v>0</v>
      </c>
      <c r="I60" s="698"/>
      <c r="J60" s="696"/>
      <c r="K60" s="694">
        <f t="shared" si="8"/>
        <v>0</v>
      </c>
      <c r="L60" s="699"/>
      <c r="M60" s="693"/>
      <c r="N60" s="696">
        <f t="shared" si="10"/>
        <v>0</v>
      </c>
      <c r="O60" s="700">
        <f t="shared" si="14"/>
        <v>0</v>
      </c>
      <c r="P60" s="701"/>
      <c r="Q60" s="702" t="str">
        <f t="shared" si="13"/>
        <v>ok</v>
      </c>
      <c r="R60" s="271"/>
      <c r="S60" s="271"/>
      <c r="T60" s="687" t="s">
        <v>676</v>
      </c>
    </row>
    <row r="61" spans="1:20" s="703" customFormat="1" ht="15" customHeight="1">
      <c r="A61" s="690"/>
      <c r="B61" s="1347"/>
      <c r="C61" s="699"/>
      <c r="D61" s="693"/>
      <c r="E61" s="694">
        <v>0</v>
      </c>
      <c r="F61" s="695"/>
      <c r="G61" s="696"/>
      <c r="H61" s="697">
        <f t="shared" si="7"/>
        <v>0</v>
      </c>
      <c r="I61" s="698"/>
      <c r="J61" s="696"/>
      <c r="K61" s="694">
        <f t="shared" si="8"/>
        <v>0</v>
      </c>
      <c r="L61" s="699"/>
      <c r="M61" s="693"/>
      <c r="N61" s="696">
        <f t="shared" si="10"/>
        <v>0</v>
      </c>
      <c r="O61" s="700">
        <f t="shared" si="14"/>
        <v>0</v>
      </c>
      <c r="P61" s="701"/>
      <c r="Q61" s="702" t="str">
        <f t="shared" si="13"/>
        <v>ok</v>
      </c>
      <c r="R61" s="271"/>
      <c r="S61" s="271"/>
      <c r="T61" s="271">
        <f>N63+N54</f>
        <v>15</v>
      </c>
    </row>
    <row r="62" spans="2:17" ht="15" customHeight="1">
      <c r="B62" s="298" t="s">
        <v>64</v>
      </c>
      <c r="C62" s="339"/>
      <c r="D62" s="333"/>
      <c r="E62" s="334">
        <v>0</v>
      </c>
      <c r="F62" s="335"/>
      <c r="G62" s="336"/>
      <c r="H62" s="337">
        <f t="shared" si="7"/>
        <v>0</v>
      </c>
      <c r="I62" s="338"/>
      <c r="J62" s="336"/>
      <c r="K62" s="334">
        <f t="shared" si="8"/>
        <v>0</v>
      </c>
      <c r="L62" s="339"/>
      <c r="M62" s="333"/>
      <c r="N62" s="336">
        <f t="shared" si="10"/>
        <v>0</v>
      </c>
      <c r="O62" s="359">
        <f t="shared" si="14"/>
        <v>0</v>
      </c>
      <c r="P62" s="340">
        <v>0</v>
      </c>
      <c r="Q62" s="353" t="str">
        <f t="shared" si="13"/>
        <v>ok</v>
      </c>
    </row>
    <row r="63" spans="1:17" ht="15" customHeight="1">
      <c r="A63" s="687" t="s">
        <v>760</v>
      </c>
      <c r="B63" s="294" t="s">
        <v>68</v>
      </c>
      <c r="C63" s="313">
        <v>6</v>
      </c>
      <c r="D63" s="314">
        <v>8</v>
      </c>
      <c r="E63" s="315">
        <v>14</v>
      </c>
      <c r="F63" s="316">
        <v>1</v>
      </c>
      <c r="G63" s="317">
        <v>0</v>
      </c>
      <c r="H63" s="318">
        <f t="shared" si="7"/>
        <v>1</v>
      </c>
      <c r="I63" s="319"/>
      <c r="J63" s="317"/>
      <c r="K63" s="315">
        <f t="shared" si="8"/>
        <v>0</v>
      </c>
      <c r="L63" s="313">
        <f aca="true" t="shared" si="16" ref="L63:M65">+C63+F63-I63</f>
        <v>7</v>
      </c>
      <c r="M63" s="314">
        <f t="shared" si="16"/>
        <v>8</v>
      </c>
      <c r="N63" s="317">
        <f t="shared" si="10"/>
        <v>15</v>
      </c>
      <c r="O63" s="356">
        <f>N63-E63</f>
        <v>1</v>
      </c>
      <c r="P63" s="320">
        <v>15</v>
      </c>
      <c r="Q63" s="350" t="str">
        <f t="shared" si="13"/>
        <v>ok</v>
      </c>
    </row>
    <row r="64" spans="2:17" ht="15" customHeight="1">
      <c r="B64" s="295" t="s">
        <v>70</v>
      </c>
      <c r="C64" s="302">
        <v>0</v>
      </c>
      <c r="D64" s="303">
        <v>0</v>
      </c>
      <c r="E64" s="304">
        <v>0</v>
      </c>
      <c r="F64" s="321"/>
      <c r="G64" s="322"/>
      <c r="H64" s="323">
        <f t="shared" si="7"/>
        <v>0</v>
      </c>
      <c r="I64" s="324"/>
      <c r="J64" s="322"/>
      <c r="K64" s="304">
        <f t="shared" si="8"/>
        <v>0</v>
      </c>
      <c r="L64" s="302">
        <f t="shared" si="16"/>
        <v>0</v>
      </c>
      <c r="M64" s="303">
        <f t="shared" si="16"/>
        <v>0</v>
      </c>
      <c r="N64" s="322">
        <f t="shared" si="10"/>
        <v>0</v>
      </c>
      <c r="O64" s="357">
        <f>N64-E64</f>
        <v>0</v>
      </c>
      <c r="P64" s="325">
        <v>0</v>
      </c>
      <c r="Q64" s="351" t="str">
        <f t="shared" si="13"/>
        <v>ok</v>
      </c>
    </row>
    <row r="65" spans="2:17" ht="15" customHeight="1">
      <c r="B65" s="295" t="s">
        <v>72</v>
      </c>
      <c r="C65" s="302">
        <v>0</v>
      </c>
      <c r="D65" s="303">
        <v>0</v>
      </c>
      <c r="E65" s="304">
        <v>0</v>
      </c>
      <c r="F65" s="321"/>
      <c r="G65" s="322"/>
      <c r="H65" s="323">
        <f t="shared" si="7"/>
        <v>0</v>
      </c>
      <c r="I65" s="324"/>
      <c r="J65" s="322"/>
      <c r="K65" s="304">
        <f t="shared" si="8"/>
        <v>0</v>
      </c>
      <c r="L65" s="302">
        <f t="shared" si="16"/>
        <v>0</v>
      </c>
      <c r="M65" s="303">
        <f t="shared" si="16"/>
        <v>0</v>
      </c>
      <c r="N65" s="322">
        <f t="shared" si="10"/>
        <v>0</v>
      </c>
      <c r="O65" s="357">
        <f>N65-E65</f>
        <v>0</v>
      </c>
      <c r="P65" s="325">
        <v>0</v>
      </c>
      <c r="Q65" s="351" t="str">
        <f t="shared" si="13"/>
        <v>ok</v>
      </c>
    </row>
    <row r="66" spans="2:17" ht="15" customHeight="1">
      <c r="B66" s="296" t="s">
        <v>422</v>
      </c>
      <c r="C66" s="326">
        <v>134</v>
      </c>
      <c r="D66" s="327">
        <v>130</v>
      </c>
      <c r="E66" s="328">
        <v>264</v>
      </c>
      <c r="F66" s="329">
        <f aca="true" t="shared" si="17" ref="F66:P66">SUM(F16:F65)</f>
        <v>13</v>
      </c>
      <c r="G66" s="327">
        <f t="shared" si="17"/>
        <v>5</v>
      </c>
      <c r="H66" s="330">
        <f t="shared" si="17"/>
        <v>18</v>
      </c>
      <c r="I66" s="326">
        <f t="shared" si="17"/>
        <v>10</v>
      </c>
      <c r="J66" s="327">
        <f t="shared" si="17"/>
        <v>3</v>
      </c>
      <c r="K66" s="328">
        <f t="shared" si="17"/>
        <v>13</v>
      </c>
      <c r="L66" s="326">
        <f t="shared" si="17"/>
        <v>134</v>
      </c>
      <c r="M66" s="327">
        <f t="shared" si="17"/>
        <v>125</v>
      </c>
      <c r="N66" s="327">
        <f t="shared" si="17"/>
        <v>259</v>
      </c>
      <c r="O66" s="358">
        <f t="shared" si="17"/>
        <v>5</v>
      </c>
      <c r="P66" s="358">
        <f t="shared" si="17"/>
        <v>259</v>
      </c>
      <c r="Q66" s="352" t="str">
        <f t="shared" si="13"/>
        <v>ok</v>
      </c>
    </row>
    <row r="67" spans="2:19" ht="15" customHeight="1">
      <c r="B67" s="341" t="s">
        <v>423</v>
      </c>
      <c r="C67" s="342">
        <v>258</v>
      </c>
      <c r="D67" s="343">
        <v>236</v>
      </c>
      <c r="E67" s="344">
        <v>494</v>
      </c>
      <c r="F67" s="345">
        <f aca="true" t="shared" si="18" ref="F67:P67">SUM(F66,F15)</f>
        <v>18</v>
      </c>
      <c r="G67" s="343">
        <f t="shared" si="18"/>
        <v>12</v>
      </c>
      <c r="H67" s="346">
        <f t="shared" si="18"/>
        <v>30</v>
      </c>
      <c r="I67" s="342">
        <f t="shared" si="18"/>
        <v>14</v>
      </c>
      <c r="J67" s="343">
        <f t="shared" si="18"/>
        <v>8</v>
      </c>
      <c r="K67" s="344">
        <f t="shared" si="18"/>
        <v>22</v>
      </c>
      <c r="L67" s="342">
        <f t="shared" si="18"/>
        <v>262</v>
      </c>
      <c r="M67" s="343">
        <f t="shared" si="18"/>
        <v>240</v>
      </c>
      <c r="N67" s="343">
        <f t="shared" si="18"/>
        <v>502</v>
      </c>
      <c r="O67" s="360">
        <f t="shared" si="18"/>
        <v>8</v>
      </c>
      <c r="P67" s="347">
        <f t="shared" si="18"/>
        <v>502</v>
      </c>
      <c r="Q67" s="354" t="str">
        <f t="shared" si="13"/>
        <v>ok</v>
      </c>
      <c r="S67" s="271">
        <f>N67-E67</f>
        <v>8</v>
      </c>
    </row>
    <row r="68" spans="12:13" ht="24.75" customHeight="1">
      <c r="L68" s="271">
        <f>L67-C67</f>
        <v>4</v>
      </c>
      <c r="M68" s="271">
        <f>M67-D67</f>
        <v>4</v>
      </c>
    </row>
  </sheetData>
  <sheetProtection/>
  <mergeCells count="10">
    <mergeCell ref="B59:B61"/>
    <mergeCell ref="P4:Q6"/>
    <mergeCell ref="I4:K4"/>
    <mergeCell ref="F4:H4"/>
    <mergeCell ref="C4:E4"/>
    <mergeCell ref="L4:N4"/>
    <mergeCell ref="F5:H5"/>
    <mergeCell ref="I5:K5"/>
    <mergeCell ref="L5:N5"/>
    <mergeCell ref="O4:O6"/>
  </mergeCells>
  <conditionalFormatting sqref="Q68:Q65536 Q1:Q3">
    <cfRule type="cellIs" priority="1" dxfId="4" operator="equal" stopIfTrue="1">
      <formula>"FAILER"</formula>
    </cfRule>
  </conditionalFormatting>
  <conditionalFormatting sqref="Q7:Q67">
    <cfRule type="cellIs" priority="2" dxfId="2" operator="notEqual" stopIfTrue="1">
      <formula>"ok"</formula>
    </cfRule>
  </conditionalFormatting>
  <printOptions/>
  <pageMargins left="0.85" right="0.2" top="0.73" bottom="0.29" header="0.37" footer="0.2"/>
  <pageSetup horizontalDpi="300" verticalDpi="300" orientation="landscape" paperSize="9" scale="66" r:id="rId1"/>
  <headerFooter alignWithMargins="0">
    <oddHeader>&amp;L&amp;"ＭＳ 明朝,太字"&amp;18在外選挙人名簿登録者数&amp;R&amp;D</oddHeader>
  </headerFooter>
  <rowBreaks count="1" manualBreakCount="1">
    <brk id="53" min="1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N60"/>
  <sheetViews>
    <sheetView showGridLines="0" view="pageBreakPreview" zoomScaleSheetLayoutView="100" workbookViewId="0" topLeftCell="A1">
      <selection activeCell="A1" sqref="A1:IV16384"/>
    </sheetView>
  </sheetViews>
  <sheetFormatPr defaultColWidth="10.59765625" defaultRowHeight="16.5" customHeight="1"/>
  <cols>
    <col min="1" max="1" width="1" style="782" customWidth="1"/>
    <col min="2" max="2" width="2.59765625" style="782" customWidth="1"/>
    <col min="3" max="3" width="12.3984375" style="784" customWidth="1"/>
    <col min="4" max="6" width="10" style="782" customWidth="1"/>
    <col min="7" max="7" width="10.8984375" style="782" customWidth="1"/>
    <col min="8" max="8" width="2.59765625" style="782" customWidth="1"/>
    <col min="9" max="9" width="12.69921875" style="784" customWidth="1"/>
    <col min="10" max="12" width="10.09765625" style="782" customWidth="1"/>
    <col min="13" max="13" width="10.5" style="782" customWidth="1"/>
    <col min="14" max="14" width="1.69921875" style="782" customWidth="1"/>
    <col min="15" max="15" width="16.59765625" style="782" customWidth="1"/>
    <col min="16" max="16" width="6.59765625" style="782" customWidth="1"/>
    <col min="17" max="16384" width="10.59765625" style="782" customWidth="1"/>
  </cols>
  <sheetData>
    <row r="1" spans="2:13" s="790" customFormat="1" ht="38.25" customHeight="1">
      <c r="B1" s="1170" t="s">
        <v>302</v>
      </c>
      <c r="C1" s="1170"/>
      <c r="D1" s="1170"/>
      <c r="E1" s="1170"/>
      <c r="F1" s="1170"/>
      <c r="G1" s="1170"/>
      <c r="H1" s="1170"/>
      <c r="I1" s="1170"/>
      <c r="J1" s="1170"/>
      <c r="K1" s="1170"/>
      <c r="L1" s="1170"/>
      <c r="M1" s="1170"/>
    </row>
    <row r="2" spans="1:14" s="795" customFormat="1" ht="16.5" customHeight="1">
      <c r="A2" s="899"/>
      <c r="B2" s="900"/>
      <c r="C2" s="901"/>
      <c r="D2" s="900"/>
      <c r="E2" s="900"/>
      <c r="F2" s="900"/>
      <c r="G2" s="900"/>
      <c r="H2" s="900"/>
      <c r="I2" s="1171" t="s">
        <v>763</v>
      </c>
      <c r="J2" s="1171"/>
      <c r="K2" s="1171"/>
      <c r="L2" s="1171"/>
      <c r="M2" s="1171"/>
      <c r="N2" s="899"/>
    </row>
    <row r="3" spans="1:14" s="795" customFormat="1" ht="16.5" customHeight="1">
      <c r="A3" s="900"/>
      <c r="B3" s="902" t="s">
        <v>1</v>
      </c>
      <c r="C3" s="1178" t="s">
        <v>370</v>
      </c>
      <c r="D3" s="1187" t="s">
        <v>303</v>
      </c>
      <c r="E3" s="1188"/>
      <c r="F3" s="1189"/>
      <c r="G3" s="1184" t="s">
        <v>764</v>
      </c>
      <c r="H3" s="902" t="s">
        <v>1</v>
      </c>
      <c r="I3" s="1178" t="s">
        <v>400</v>
      </c>
      <c r="J3" s="1187" t="s">
        <v>303</v>
      </c>
      <c r="K3" s="1188"/>
      <c r="L3" s="1189"/>
      <c r="M3" s="1192" t="str">
        <f>G3</f>
        <v>増 減　　　　　　　　　対前回定時登録　　　　　(H17.6.2)</v>
      </c>
      <c r="N3" s="900"/>
    </row>
    <row r="4" spans="1:14" s="795" customFormat="1" ht="16.5" customHeight="1">
      <c r="A4" s="900"/>
      <c r="B4" s="904" t="s">
        <v>401</v>
      </c>
      <c r="C4" s="1179"/>
      <c r="D4" s="1172" t="s">
        <v>402</v>
      </c>
      <c r="E4" s="1174" t="s">
        <v>240</v>
      </c>
      <c r="F4" s="1176" t="s">
        <v>241</v>
      </c>
      <c r="G4" s="1185"/>
      <c r="H4" s="904" t="s">
        <v>403</v>
      </c>
      <c r="I4" s="1179"/>
      <c r="J4" s="1172" t="str">
        <f>D4</f>
        <v>男</v>
      </c>
      <c r="K4" s="1174" t="str">
        <f>E4</f>
        <v>女</v>
      </c>
      <c r="L4" s="1176" t="str">
        <f>F4</f>
        <v>計</v>
      </c>
      <c r="M4" s="1193"/>
      <c r="N4" s="900"/>
    </row>
    <row r="5" spans="1:14" s="795" customFormat="1" ht="16.5" customHeight="1">
      <c r="A5" s="900"/>
      <c r="B5" s="905"/>
      <c r="C5" s="906"/>
      <c r="D5" s="1173"/>
      <c r="E5" s="1175"/>
      <c r="F5" s="1177"/>
      <c r="G5" s="1186"/>
      <c r="H5" s="905"/>
      <c r="I5" s="906"/>
      <c r="J5" s="1173"/>
      <c r="K5" s="1175"/>
      <c r="L5" s="1177"/>
      <c r="M5" s="1194"/>
      <c r="N5" s="900"/>
    </row>
    <row r="6" spans="1:14" s="795" customFormat="1" ht="16.5" customHeight="1">
      <c r="A6" s="900"/>
      <c r="B6" s="907" t="s">
        <v>5</v>
      </c>
      <c r="C6" s="908" t="s">
        <v>243</v>
      </c>
      <c r="D6" s="909">
        <f>'★★★（入力）市町村別積算表①'!Y63</f>
        <v>74300</v>
      </c>
      <c r="E6" s="910">
        <f>'★★★（入力）市町村別積算表①'!Z63</f>
        <v>79774</v>
      </c>
      <c r="F6" s="911">
        <f>SUM(D6:E6)</f>
        <v>154074</v>
      </c>
      <c r="G6" s="912">
        <f>F6-'★★（コピー）前回定時'!F6</f>
        <v>-249</v>
      </c>
      <c r="H6" s="913">
        <v>33</v>
      </c>
      <c r="I6" s="908" t="s">
        <v>414</v>
      </c>
      <c r="J6" s="914">
        <f>'★★★（入力）市町村別積算表①'!Y486</f>
        <v>15470</v>
      </c>
      <c r="K6" s="915">
        <f>'★★★（入力）市町村別積算表①'!Z486</f>
        <v>15621</v>
      </c>
      <c r="L6" s="916">
        <f>SUM(J6:K6)</f>
        <v>31091</v>
      </c>
      <c r="M6" s="917">
        <f>L6-'★★（コピー）前回定時'!L6</f>
        <v>100</v>
      </c>
      <c r="N6" s="918"/>
    </row>
    <row r="7" spans="1:14" s="795" customFormat="1" ht="16.5" customHeight="1">
      <c r="A7" s="900"/>
      <c r="B7" s="919" t="s">
        <v>8</v>
      </c>
      <c r="C7" s="920" t="s">
        <v>9</v>
      </c>
      <c r="D7" s="921">
        <f>'★★★（入力）市町村別積算表①'!Y83</f>
        <v>20694</v>
      </c>
      <c r="E7" s="922">
        <f>'★★★（入力）市町村別積算表①'!Z83</f>
        <v>21896</v>
      </c>
      <c r="F7" s="923">
        <f aca="true" t="shared" si="0" ref="F7:F13">SUM(D7:E7)</f>
        <v>42590</v>
      </c>
      <c r="G7" s="924">
        <f>F7-'★★（コピー）前回定時'!F7</f>
        <v>-80</v>
      </c>
      <c r="H7" s="925">
        <v>34</v>
      </c>
      <c r="I7" s="926" t="s">
        <v>246</v>
      </c>
      <c r="J7" s="921">
        <f>'★★★（入力）市町村別積算表①'!Y495</f>
        <v>7611</v>
      </c>
      <c r="K7" s="922">
        <f>'★★★（入力）市町村別積算表①'!Z495</f>
        <v>7839</v>
      </c>
      <c r="L7" s="927">
        <f>SUM(J7:K7)</f>
        <v>15450</v>
      </c>
      <c r="M7" s="928">
        <f>L7-'★★（コピー）前回定時'!L7</f>
        <v>130</v>
      </c>
      <c r="N7" s="918"/>
    </row>
    <row r="8" spans="1:14" s="795" customFormat="1" ht="16.5" customHeight="1">
      <c r="A8" s="900"/>
      <c r="B8" s="919" t="s">
        <v>11</v>
      </c>
      <c r="C8" s="926" t="s">
        <v>250</v>
      </c>
      <c r="D8" s="921">
        <f>'★★★（入力）市町村別積算表①'!Y102</f>
        <v>10228</v>
      </c>
      <c r="E8" s="922">
        <f>'★★★（入力）市町村別積算表①'!Z102</f>
        <v>10989</v>
      </c>
      <c r="F8" s="923">
        <f t="shared" si="0"/>
        <v>21217</v>
      </c>
      <c r="G8" s="924">
        <f>F8-'★★（コピー）前回定時'!F8</f>
        <v>6</v>
      </c>
      <c r="H8" s="925">
        <v>35</v>
      </c>
      <c r="I8" s="926" t="s">
        <v>247</v>
      </c>
      <c r="J8" s="921">
        <f>'★★★（入力）市町村別積算表①'!Y500</f>
        <v>3926</v>
      </c>
      <c r="K8" s="922">
        <f>'★★★（入力）市町村別積算表①'!Z500</f>
        <v>3872</v>
      </c>
      <c r="L8" s="927">
        <f>SUM(J8:K8)</f>
        <v>7798</v>
      </c>
      <c r="M8" s="928">
        <f>L8-'★★（コピー）前回定時'!L8</f>
        <v>68</v>
      </c>
      <c r="N8" s="918"/>
    </row>
    <row r="9" spans="1:14" s="795" customFormat="1" ht="16.5" customHeight="1">
      <c r="A9" s="900"/>
      <c r="B9" s="919" t="s">
        <v>14</v>
      </c>
      <c r="C9" s="926" t="s">
        <v>289</v>
      </c>
      <c r="D9" s="921">
        <f>'★★★（入力）市町村別積算表①'!Y121</f>
        <v>12824</v>
      </c>
      <c r="E9" s="922">
        <f>'★★★（入力）市町村別積算表①'!Z121</f>
        <v>13481</v>
      </c>
      <c r="F9" s="923">
        <f t="shared" si="0"/>
        <v>26305</v>
      </c>
      <c r="G9" s="924">
        <f>F9-'★★（コピー）前回定時'!F9</f>
        <v>-169</v>
      </c>
      <c r="H9" s="925">
        <v>36</v>
      </c>
      <c r="I9" s="926" t="s">
        <v>248</v>
      </c>
      <c r="J9" s="921">
        <f>'★★★（入力）市町村別積算表①'!Y507</f>
        <v>6416</v>
      </c>
      <c r="K9" s="922">
        <f>'★★★（入力）市町村別積算表①'!Z507</f>
        <v>6185</v>
      </c>
      <c r="L9" s="927">
        <f>SUM(J9:K9)</f>
        <v>12601</v>
      </c>
      <c r="M9" s="928">
        <f>L9-'★★（コピー）前回定時'!L9</f>
        <v>23</v>
      </c>
      <c r="N9" s="918"/>
    </row>
    <row r="10" spans="1:14" s="795" customFormat="1" ht="16.5" customHeight="1">
      <c r="A10" s="900"/>
      <c r="B10" s="919" t="s">
        <v>17</v>
      </c>
      <c r="C10" s="926" t="s">
        <v>251</v>
      </c>
      <c r="D10" s="921">
        <f>'★★★（入力）市町村別積算表①'!Y144</f>
        <v>12185</v>
      </c>
      <c r="E10" s="922">
        <f>'★★★（入力）市町村別積算表①'!Z144</f>
        <v>13494</v>
      </c>
      <c r="F10" s="923">
        <f t="shared" si="0"/>
        <v>25679</v>
      </c>
      <c r="G10" s="924">
        <f>F10-'★★（コピー）前回定時'!F10</f>
        <v>42</v>
      </c>
      <c r="H10" s="925">
        <v>37</v>
      </c>
      <c r="I10" s="926" t="s">
        <v>249</v>
      </c>
      <c r="J10" s="921">
        <f>'★★★（入力）市町村別積算表①'!Y514</f>
        <v>6321</v>
      </c>
      <c r="K10" s="922">
        <f>'★★★（入力）市町村別積算表①'!Z514</f>
        <v>6547</v>
      </c>
      <c r="L10" s="927">
        <f>SUM(J10:K10)</f>
        <v>12868</v>
      </c>
      <c r="M10" s="928">
        <f>L10-'★★（コピー）前回定時'!L10</f>
        <v>45</v>
      </c>
      <c r="N10" s="918"/>
    </row>
    <row r="11" spans="1:14" s="795" customFormat="1" ht="16.5" customHeight="1">
      <c r="A11" s="900"/>
      <c r="B11" s="919" t="s">
        <v>20</v>
      </c>
      <c r="C11" s="926" t="s">
        <v>290</v>
      </c>
      <c r="D11" s="921">
        <f>'★★★（入力）市町村別積算表①'!Y180</f>
        <v>12404</v>
      </c>
      <c r="E11" s="922">
        <f>'★★★（入力）市町村別積算表①'!Z180</f>
        <v>13278</v>
      </c>
      <c r="F11" s="923">
        <f t="shared" si="0"/>
        <v>25682</v>
      </c>
      <c r="G11" s="924">
        <f>F11-'★★（コピー）前回定時'!F11</f>
        <v>-64</v>
      </c>
      <c r="H11" s="929"/>
      <c r="I11" s="930" t="s">
        <v>29</v>
      </c>
      <c r="J11" s="931">
        <f>SUM(J6:J10)</f>
        <v>39744</v>
      </c>
      <c r="K11" s="932">
        <f>SUM(K6:K10)</f>
        <v>40064</v>
      </c>
      <c r="L11" s="933">
        <f>J11+K11</f>
        <v>79808</v>
      </c>
      <c r="M11" s="934">
        <f>SUM(M6:M10)</f>
        <v>366</v>
      </c>
      <c r="N11" s="918"/>
    </row>
    <row r="12" spans="1:14" s="795" customFormat="1" ht="16.5" customHeight="1">
      <c r="A12" s="900"/>
      <c r="B12" s="919" t="s">
        <v>22</v>
      </c>
      <c r="C12" s="926" t="s">
        <v>409</v>
      </c>
      <c r="D12" s="921">
        <f>'★★★（入力）市町村別積算表①'!Y203</f>
        <v>12545</v>
      </c>
      <c r="E12" s="922">
        <f>'★★★（入力）市町村別積算表①'!Z203</f>
        <v>12920</v>
      </c>
      <c r="F12" s="923">
        <f t="shared" si="0"/>
        <v>25465</v>
      </c>
      <c r="G12" s="924">
        <f>F12-'★★（コピー）前回定時'!F12</f>
        <v>83</v>
      </c>
      <c r="H12" s="907">
        <v>38</v>
      </c>
      <c r="I12" s="908" t="s">
        <v>415</v>
      </c>
      <c r="J12" s="914">
        <f>'★★★（入力）市町村別積算表①'!Y521</f>
        <v>5195</v>
      </c>
      <c r="K12" s="915">
        <f>'★★★（入力）市町村別積算表①'!Z521</f>
        <v>5433</v>
      </c>
      <c r="L12" s="916">
        <f aca="true" t="shared" si="1" ref="L12:L20">SUM(J12:K12)</f>
        <v>10628</v>
      </c>
      <c r="M12" s="917">
        <f>L12-'★★（コピー）前回定時'!L12</f>
        <v>71</v>
      </c>
      <c r="N12" s="918"/>
    </row>
    <row r="13" spans="1:14" s="795" customFormat="1" ht="16.5" customHeight="1">
      <c r="A13" s="900"/>
      <c r="B13" s="919">
        <v>8</v>
      </c>
      <c r="C13" s="935" t="s">
        <v>404</v>
      </c>
      <c r="D13" s="921">
        <f>'★★★（入力）市町村別積算表①'!Y248</f>
        <v>27709</v>
      </c>
      <c r="E13" s="922">
        <f>'★★★（入力）市町村別積算表①'!Z248</f>
        <v>28963</v>
      </c>
      <c r="F13" s="923">
        <f t="shared" si="0"/>
        <v>56672</v>
      </c>
      <c r="G13" s="924">
        <f>F13-'★★（コピー）前回定時'!F13</f>
        <v>224</v>
      </c>
      <c r="H13" s="919">
        <v>39</v>
      </c>
      <c r="I13" s="926" t="s">
        <v>279</v>
      </c>
      <c r="J13" s="921">
        <f>'★★★（入力）市町村別積算表①'!Y526</f>
        <v>2008</v>
      </c>
      <c r="K13" s="922">
        <f>'★★★（入力）市町村別積算表①'!Z526</f>
        <v>2103</v>
      </c>
      <c r="L13" s="927">
        <f t="shared" si="1"/>
        <v>4111</v>
      </c>
      <c r="M13" s="928">
        <f>L13-'★★（コピー）前回定時'!L13</f>
        <v>4</v>
      </c>
      <c r="N13" s="918"/>
    </row>
    <row r="14" spans="1:14" s="795" customFormat="1" ht="16.5" customHeight="1">
      <c r="A14" s="900"/>
      <c r="B14" s="1180" t="s">
        <v>24</v>
      </c>
      <c r="C14" s="1181"/>
      <c r="D14" s="936">
        <f>SUM(D6:D13)</f>
        <v>182889</v>
      </c>
      <c r="E14" s="937">
        <f>SUM(E6:E13)</f>
        <v>194795</v>
      </c>
      <c r="F14" s="938">
        <f>D14+E14</f>
        <v>377684</v>
      </c>
      <c r="G14" s="939">
        <f>SUM(G6:G13)</f>
        <v>-207</v>
      </c>
      <c r="H14" s="919">
        <v>40</v>
      </c>
      <c r="I14" s="926" t="s">
        <v>416</v>
      </c>
      <c r="J14" s="921">
        <f>'★★★（入力）市町村別積算表①'!Y543</f>
        <v>2849</v>
      </c>
      <c r="K14" s="922">
        <f>'★★★（入力）市町村別積算表①'!Z543</f>
        <v>3059</v>
      </c>
      <c r="L14" s="927">
        <f t="shared" si="1"/>
        <v>5908</v>
      </c>
      <c r="M14" s="928">
        <f>L14-'★★（コピー）前回定時'!L14</f>
        <v>27</v>
      </c>
      <c r="N14" s="918"/>
    </row>
    <row r="15" spans="1:14" s="795" customFormat="1" ht="16.5" customHeight="1">
      <c r="A15" s="900"/>
      <c r="B15" s="907">
        <v>9</v>
      </c>
      <c r="C15" s="940" t="s">
        <v>411</v>
      </c>
      <c r="D15" s="914">
        <f>'★★★（入力）市町村別積算表①'!Y255</f>
        <v>2748</v>
      </c>
      <c r="E15" s="915">
        <f>'★★★（入力）市町村別積算表①'!Z255</f>
        <v>3093</v>
      </c>
      <c r="F15" s="941">
        <f>SUM(D15:E15)</f>
        <v>5841</v>
      </c>
      <c r="G15" s="912">
        <f>F15-'★★（コピー）前回定時'!F15</f>
        <v>-18</v>
      </c>
      <c r="H15" s="919">
        <v>41</v>
      </c>
      <c r="I15" s="926" t="s">
        <v>281</v>
      </c>
      <c r="J15" s="921">
        <f>'★★★（入力）市町村別積算表①'!Y551</f>
        <v>3892</v>
      </c>
      <c r="K15" s="922">
        <f>'★★★（入力）市町村別積算表①'!Z551</f>
        <v>4123</v>
      </c>
      <c r="L15" s="927">
        <f t="shared" si="1"/>
        <v>8015</v>
      </c>
      <c r="M15" s="928">
        <f>L15-'★★（コピー）前回定時'!L15</f>
        <v>-2</v>
      </c>
      <c r="N15" s="918"/>
    </row>
    <row r="16" spans="1:14" s="795" customFormat="1" ht="16.5" customHeight="1">
      <c r="A16" s="900"/>
      <c r="B16" s="919">
        <v>10</v>
      </c>
      <c r="C16" s="926" t="s">
        <v>253</v>
      </c>
      <c r="D16" s="921">
        <f>'★★★（入力）市町村別積算表①'!Y267</f>
        <v>2398</v>
      </c>
      <c r="E16" s="922">
        <f>'★★★（入力）市町村別積算表①'!Z267</f>
        <v>2597</v>
      </c>
      <c r="F16" s="923">
        <f>SUM(D16:E16)</f>
        <v>4995</v>
      </c>
      <c r="G16" s="924">
        <f>F16-'★★（コピー）前回定時'!F16</f>
        <v>0</v>
      </c>
      <c r="H16" s="919">
        <v>42</v>
      </c>
      <c r="I16" s="926" t="s">
        <v>417</v>
      </c>
      <c r="J16" s="921">
        <f>'★★★（入力）市町村別積算表①'!Y562</f>
        <v>3839</v>
      </c>
      <c r="K16" s="922">
        <f>'★★★（入力）市町村別積算表①'!Z562</f>
        <v>4047</v>
      </c>
      <c r="L16" s="927">
        <f t="shared" si="1"/>
        <v>7886</v>
      </c>
      <c r="M16" s="928">
        <f>L16-'★★（コピー）前回定時'!L16</f>
        <v>66</v>
      </c>
      <c r="N16" s="918"/>
    </row>
    <row r="17" spans="1:14" s="795" customFormat="1" ht="16.5" customHeight="1">
      <c r="A17" s="942"/>
      <c r="B17" s="919">
        <v>11</v>
      </c>
      <c r="C17" s="926" t="s">
        <v>254</v>
      </c>
      <c r="D17" s="921">
        <f>'★★★（入力）市町村別積算表①'!Y273</f>
        <v>492</v>
      </c>
      <c r="E17" s="922">
        <f>'★★★（入力）市町村別積算表①'!Z273</f>
        <v>543</v>
      </c>
      <c r="F17" s="923">
        <f>SUM(D17:E17)</f>
        <v>1035</v>
      </c>
      <c r="G17" s="924">
        <f>F17-'★★（コピー）前回定時'!F17</f>
        <v>-13</v>
      </c>
      <c r="H17" s="919">
        <v>43</v>
      </c>
      <c r="I17" s="926" t="s">
        <v>283</v>
      </c>
      <c r="J17" s="921">
        <f>'★★★（入力）市町村別積算表①'!Y566</f>
        <v>1928</v>
      </c>
      <c r="K17" s="922">
        <f>'★★★（入力）市町村別積算表①'!Z566</f>
        <v>2035</v>
      </c>
      <c r="L17" s="927">
        <f t="shared" si="1"/>
        <v>3963</v>
      </c>
      <c r="M17" s="928">
        <f>L17-'★★（コピー）前回定時'!L17</f>
        <v>16</v>
      </c>
      <c r="N17" s="943"/>
    </row>
    <row r="18" spans="1:14" s="795" customFormat="1" ht="16.5" customHeight="1">
      <c r="A18" s="900"/>
      <c r="B18" s="919">
        <v>12</v>
      </c>
      <c r="C18" s="926" t="s">
        <v>255</v>
      </c>
      <c r="D18" s="921">
        <f>'★★★（入力）市町村別積算表①'!Y284</f>
        <v>3652</v>
      </c>
      <c r="E18" s="922">
        <f>'★★★（入力）市町村別積算表①'!Z284</f>
        <v>3968</v>
      </c>
      <c r="F18" s="923">
        <f>SUM(D18:E18)</f>
        <v>7620</v>
      </c>
      <c r="G18" s="924">
        <f>F18-'★★（コピー）前回定時'!F18</f>
        <v>12</v>
      </c>
      <c r="H18" s="919">
        <v>44</v>
      </c>
      <c r="I18" s="926" t="s">
        <v>418</v>
      </c>
      <c r="J18" s="921">
        <f>'★★★（入力）市町村別積算表①'!Y573</f>
        <v>2391</v>
      </c>
      <c r="K18" s="922">
        <f>'★★★（入力）市町村別積算表①'!Z573</f>
        <v>2600</v>
      </c>
      <c r="L18" s="927">
        <f t="shared" si="1"/>
        <v>4991</v>
      </c>
      <c r="M18" s="928">
        <f>L18-'★★（コピー）前回定時'!L18</f>
        <v>0</v>
      </c>
      <c r="N18" s="918"/>
    </row>
    <row r="19" spans="1:14" s="795" customFormat="1" ht="16.5" customHeight="1">
      <c r="A19" s="900"/>
      <c r="B19" s="919">
        <v>13</v>
      </c>
      <c r="C19" s="926" t="s">
        <v>256</v>
      </c>
      <c r="D19" s="921">
        <f>'★★★（入力）市町村別積算表①'!Y288</f>
        <v>619</v>
      </c>
      <c r="E19" s="922">
        <f>'★★★（入力）市町村別積算表①'!Z288</f>
        <v>644</v>
      </c>
      <c r="F19" s="923">
        <f>SUM(D19:E19)</f>
        <v>1263</v>
      </c>
      <c r="G19" s="924">
        <f>F19-'★★（コピー）前回定時'!F19</f>
        <v>12</v>
      </c>
      <c r="H19" s="919">
        <v>45</v>
      </c>
      <c r="I19" s="926" t="s">
        <v>285</v>
      </c>
      <c r="J19" s="921">
        <f>'★★★（入力）市町村別積算表①'!Y579</f>
        <v>1755</v>
      </c>
      <c r="K19" s="922">
        <f>'★★★（入力）市町村別積算表①'!Z579</f>
        <v>1865</v>
      </c>
      <c r="L19" s="927">
        <f t="shared" si="1"/>
        <v>3620</v>
      </c>
      <c r="M19" s="928">
        <f>L19-'★★（コピー）前回定時'!L19</f>
        <v>0</v>
      </c>
      <c r="N19" s="918"/>
    </row>
    <row r="20" spans="1:14" s="795" customFormat="1" ht="16.5" customHeight="1">
      <c r="A20" s="900"/>
      <c r="B20" s="944"/>
      <c r="C20" s="945" t="s">
        <v>32</v>
      </c>
      <c r="D20" s="931">
        <f>SUM(D15:D19)</f>
        <v>9909</v>
      </c>
      <c r="E20" s="932">
        <f>SUM(E15:E19)</f>
        <v>10845</v>
      </c>
      <c r="F20" s="946">
        <f>D20+E20</f>
        <v>20754</v>
      </c>
      <c r="G20" s="947">
        <f>SUM(G15:G19)</f>
        <v>-7</v>
      </c>
      <c r="H20" s="919">
        <v>46</v>
      </c>
      <c r="I20" s="926" t="s">
        <v>286</v>
      </c>
      <c r="J20" s="921">
        <f>'★★★（入力）市町村別積算表①'!Y583</f>
        <v>1419</v>
      </c>
      <c r="K20" s="922">
        <f>'★★★（入力）市町村別積算表①'!Z583</f>
        <v>1412</v>
      </c>
      <c r="L20" s="927">
        <f t="shared" si="1"/>
        <v>2831</v>
      </c>
      <c r="M20" s="928">
        <f>L20-'★★（コピー）前回定時'!L20</f>
        <v>16</v>
      </c>
      <c r="N20" s="918"/>
    </row>
    <row r="21" spans="1:14" s="795" customFormat="1" ht="16.5" customHeight="1">
      <c r="A21" s="900"/>
      <c r="B21" s="907">
        <v>14</v>
      </c>
      <c r="C21" s="908" t="s">
        <v>257</v>
      </c>
      <c r="D21" s="914">
        <f>'★★★（入力）市町村別積算表①'!Y297</f>
        <v>10271</v>
      </c>
      <c r="E21" s="915">
        <f>'★★★（入力）市町村別積算表①'!Z297</f>
        <v>11157</v>
      </c>
      <c r="F21" s="941">
        <f aca="true" t="shared" si="2" ref="F21:F28">SUM(D21:E21)</f>
        <v>21428</v>
      </c>
      <c r="G21" s="912">
        <f>F21-'★★（コピー）前回定時'!F21</f>
        <v>94</v>
      </c>
      <c r="H21" s="929"/>
      <c r="I21" s="930" t="s">
        <v>49</v>
      </c>
      <c r="J21" s="931">
        <f>SUM(J12:J20)</f>
        <v>25276</v>
      </c>
      <c r="K21" s="932">
        <f>SUM(K12:K20)</f>
        <v>26677</v>
      </c>
      <c r="L21" s="933">
        <f>J21+K21</f>
        <v>51953</v>
      </c>
      <c r="M21" s="934">
        <f>SUM(M12:M20)</f>
        <v>198</v>
      </c>
      <c r="N21" s="918"/>
    </row>
    <row r="22" spans="1:14" s="795" customFormat="1" ht="16.5" customHeight="1">
      <c r="A22" s="900"/>
      <c r="B22" s="919">
        <v>15</v>
      </c>
      <c r="C22" s="926" t="s">
        <v>258</v>
      </c>
      <c r="D22" s="921">
        <f>'★★★（入力）市町村別積算表①'!Y308</f>
        <v>4716</v>
      </c>
      <c r="E22" s="922">
        <f>'★★★（入力）市町村別積算表①'!Z308</f>
        <v>5166</v>
      </c>
      <c r="F22" s="923">
        <f t="shared" si="2"/>
        <v>9882</v>
      </c>
      <c r="G22" s="924">
        <f>F22-'★★（コピー）前回定時'!F22</f>
        <v>30</v>
      </c>
      <c r="H22" s="907">
        <v>47</v>
      </c>
      <c r="I22" s="908" t="s">
        <v>291</v>
      </c>
      <c r="J22" s="914">
        <f>'★★★（入力）市町村別積算表①'!Y590</f>
        <v>907</v>
      </c>
      <c r="K22" s="915">
        <f>'★★★（入力）市町村別積算表①'!Z590</f>
        <v>909</v>
      </c>
      <c r="L22" s="916">
        <f aca="true" t="shared" si="3" ref="L22:L27">SUM(J22:K22)</f>
        <v>1816</v>
      </c>
      <c r="M22" s="917">
        <f>L22-'★★（コピー）前回定時'!L22</f>
        <v>-7</v>
      </c>
      <c r="N22" s="918"/>
    </row>
    <row r="23" spans="1:14" s="795" customFormat="1" ht="16.5" customHeight="1">
      <c r="A23" s="900"/>
      <c r="B23" s="919">
        <v>16</v>
      </c>
      <c r="C23" s="926" t="s">
        <v>412</v>
      </c>
      <c r="D23" s="921">
        <f>'★★★（入力）市町村別積算表①'!Y315</f>
        <v>4300</v>
      </c>
      <c r="E23" s="922">
        <f>'★★★（入力）市町村別積算表①'!Z315</f>
        <v>4759</v>
      </c>
      <c r="F23" s="923">
        <f t="shared" si="2"/>
        <v>9059</v>
      </c>
      <c r="G23" s="924">
        <f>F23-'★★（コピー）前回定時'!F23</f>
        <v>-18</v>
      </c>
      <c r="H23" s="919">
        <v>48</v>
      </c>
      <c r="I23" s="926" t="s">
        <v>292</v>
      </c>
      <c r="J23" s="921">
        <f>'★★★（入力）市町村別積算表①'!Y596</f>
        <v>837</v>
      </c>
      <c r="K23" s="922">
        <f>'★★★（入力）市町村別積算表①'!Z596</f>
        <v>874</v>
      </c>
      <c r="L23" s="927">
        <f t="shared" si="3"/>
        <v>1711</v>
      </c>
      <c r="M23" s="928">
        <f>L23-'★★（コピー）前回定時'!L23</f>
        <v>-1</v>
      </c>
      <c r="N23" s="918"/>
    </row>
    <row r="24" spans="1:14" s="795" customFormat="1" ht="16.5" customHeight="1">
      <c r="A24" s="900"/>
      <c r="B24" s="919">
        <v>17</v>
      </c>
      <c r="C24" s="926" t="s">
        <v>260</v>
      </c>
      <c r="D24" s="921">
        <f>'★★★（入力）市町村別積算表①'!Y324</f>
        <v>3353</v>
      </c>
      <c r="E24" s="922">
        <f>'★★★（入力）市町村別積算表①'!Z324</f>
        <v>3612</v>
      </c>
      <c r="F24" s="923">
        <f t="shared" si="2"/>
        <v>6965</v>
      </c>
      <c r="G24" s="924">
        <f>F24-'★★（コピー）前回定時'!F24</f>
        <v>13</v>
      </c>
      <c r="H24" s="919">
        <v>49</v>
      </c>
      <c r="I24" s="926" t="s">
        <v>419</v>
      </c>
      <c r="J24" s="921">
        <f>'★★★（入力）市町村別積算表①'!Y598</f>
        <v>1860</v>
      </c>
      <c r="K24" s="922">
        <f>'★★★（入力）市町村別積算表①'!Z598</f>
        <v>1927</v>
      </c>
      <c r="L24" s="927">
        <f t="shared" si="3"/>
        <v>3787</v>
      </c>
      <c r="M24" s="928">
        <f>L24-'★★（コピー）前回定時'!L24</f>
        <v>-7</v>
      </c>
      <c r="N24" s="918"/>
    </row>
    <row r="25" spans="1:14" s="795" customFormat="1" ht="16.5" customHeight="1">
      <c r="A25" s="900"/>
      <c r="B25" s="919">
        <v>18</v>
      </c>
      <c r="C25" s="926" t="s">
        <v>261</v>
      </c>
      <c r="D25" s="921">
        <f>'★★★（入力）市町村別積算表①'!Y329</f>
        <v>1884</v>
      </c>
      <c r="E25" s="922">
        <f>'★★★（入力）市町村別積算表①'!Z329</f>
        <v>1972</v>
      </c>
      <c r="F25" s="923">
        <f t="shared" si="2"/>
        <v>3856</v>
      </c>
      <c r="G25" s="924">
        <f>F25-'★★（コピー）前回定時'!F25</f>
        <v>22</v>
      </c>
      <c r="H25" s="919">
        <v>50</v>
      </c>
      <c r="I25" s="926" t="s">
        <v>294</v>
      </c>
      <c r="J25" s="921">
        <f>'★★★（入力）市町村別積算表①'!Y601</f>
        <v>3523</v>
      </c>
      <c r="K25" s="922">
        <f>'★★★（入力）市町村別積算表①'!Z601</f>
        <v>3162</v>
      </c>
      <c r="L25" s="927">
        <f t="shared" si="3"/>
        <v>6685</v>
      </c>
      <c r="M25" s="928">
        <f>L25-'★★（コピー）前回定時'!L25</f>
        <v>100</v>
      </c>
      <c r="N25" s="918"/>
    </row>
    <row r="26" spans="1:14" s="795" customFormat="1" ht="16.5" customHeight="1">
      <c r="A26" s="900"/>
      <c r="B26" s="919">
        <v>19</v>
      </c>
      <c r="C26" s="926" t="s">
        <v>262</v>
      </c>
      <c r="D26" s="921">
        <f>'★★★（入力）市町村別積算表①'!Y337</f>
        <v>2197</v>
      </c>
      <c r="E26" s="922">
        <f>'★★★（入力）市町村別積算表①'!Z337</f>
        <v>2311</v>
      </c>
      <c r="F26" s="923">
        <f t="shared" si="2"/>
        <v>4508</v>
      </c>
      <c r="G26" s="924">
        <f>F26-'★★（コピー）前回定時'!F26</f>
        <v>-4</v>
      </c>
      <c r="H26" s="919">
        <v>51</v>
      </c>
      <c r="I26" s="926" t="s">
        <v>420</v>
      </c>
      <c r="J26" s="921">
        <f>'★★★（入力）市町村別積算表①'!Y606</f>
        <v>2347</v>
      </c>
      <c r="K26" s="922">
        <f>'★★★（入力）市町村別積算表①'!Z606</f>
        <v>2413</v>
      </c>
      <c r="L26" s="927">
        <f t="shared" si="3"/>
        <v>4760</v>
      </c>
      <c r="M26" s="928">
        <f>L26-'★★（コピー）前回定時'!L26</f>
        <v>7</v>
      </c>
      <c r="N26" s="918"/>
    </row>
    <row r="27" spans="1:14" s="795" customFormat="1" ht="16.5" customHeight="1">
      <c r="A27" s="900"/>
      <c r="B27" s="919">
        <v>20</v>
      </c>
      <c r="C27" s="926" t="s">
        <v>413</v>
      </c>
      <c r="D27" s="921">
        <f>'★★★（入力）市町村別積算表①'!Y341</f>
        <v>244</v>
      </c>
      <c r="E27" s="922">
        <f>'★★★（入力）市町村別積算表①'!Z341</f>
        <v>266</v>
      </c>
      <c r="F27" s="923">
        <f t="shared" si="2"/>
        <v>510</v>
      </c>
      <c r="G27" s="924">
        <f>F27-'★★（コピー）前回定時'!F27</f>
        <v>-10</v>
      </c>
      <c r="H27" s="919">
        <v>52</v>
      </c>
      <c r="I27" s="926" t="s">
        <v>296</v>
      </c>
      <c r="J27" s="921">
        <f>'★★★（入力）市町村別積算表①'!Y621</f>
        <v>1200</v>
      </c>
      <c r="K27" s="922">
        <f>'★★★（入力）市町村別積算表①'!Z621</f>
        <v>1281</v>
      </c>
      <c r="L27" s="927">
        <f t="shared" si="3"/>
        <v>2481</v>
      </c>
      <c r="M27" s="928">
        <f>L27-'★★（コピー）前回定時'!L27</f>
        <v>11</v>
      </c>
      <c r="N27" s="918"/>
    </row>
    <row r="28" spans="1:14" s="795" customFormat="1" ht="16.5" customHeight="1">
      <c r="A28" s="900"/>
      <c r="B28" s="919">
        <v>21</v>
      </c>
      <c r="C28" s="926" t="s">
        <v>264</v>
      </c>
      <c r="D28" s="921">
        <f>'★★★（入力）市町村別積算表①'!Y344</f>
        <v>1391</v>
      </c>
      <c r="E28" s="922">
        <f>'★★★（入力）市町村別積算表①'!Z344</f>
        <v>1476</v>
      </c>
      <c r="F28" s="923">
        <f t="shared" si="2"/>
        <v>2867</v>
      </c>
      <c r="G28" s="924">
        <f>F28-'★★（コピー）前回定時'!F28</f>
        <v>-7</v>
      </c>
      <c r="H28" s="919">
        <v>53</v>
      </c>
      <c r="I28" s="926" t="s">
        <v>448</v>
      </c>
      <c r="J28" s="921">
        <f>'★★★（入力）市町村別積算表①'!Y618</f>
        <v>9179</v>
      </c>
      <c r="K28" s="922">
        <f>'★★★（入力）市町村別積算表①'!Z618</f>
        <v>9654</v>
      </c>
      <c r="L28" s="927">
        <f>'★★★（入力）市町村別積算表①'!AA618</f>
        <v>18833</v>
      </c>
      <c r="M28" s="928">
        <f>L28-'★★（コピー）前回定時'!L28</f>
        <v>137</v>
      </c>
      <c r="N28" s="918"/>
    </row>
    <row r="29" spans="1:14" s="795" customFormat="1" ht="16.5" customHeight="1">
      <c r="A29" s="900"/>
      <c r="B29" s="948"/>
      <c r="C29" s="945" t="s">
        <v>50</v>
      </c>
      <c r="D29" s="931">
        <f>SUM(D21:D28)</f>
        <v>28356</v>
      </c>
      <c r="E29" s="932">
        <f>SUM(E21:E28)</f>
        <v>30719</v>
      </c>
      <c r="F29" s="946">
        <f>D29+E29</f>
        <v>59075</v>
      </c>
      <c r="G29" s="949">
        <f>SUM(G21:G28)</f>
        <v>120</v>
      </c>
      <c r="H29" s="929"/>
      <c r="I29" s="930" t="s">
        <v>66</v>
      </c>
      <c r="J29" s="931">
        <f>SUM(J22:J28)</f>
        <v>19853</v>
      </c>
      <c r="K29" s="932">
        <f>SUM(K22:K28)</f>
        <v>20220</v>
      </c>
      <c r="L29" s="933">
        <f>J29+K29</f>
        <v>40073</v>
      </c>
      <c r="M29" s="934">
        <f>SUM(M22:M28)</f>
        <v>240</v>
      </c>
      <c r="N29" s="918"/>
    </row>
    <row r="30" spans="1:14" s="795" customFormat="1" ht="16.5" customHeight="1">
      <c r="A30" s="900"/>
      <c r="B30" s="907">
        <v>22</v>
      </c>
      <c r="C30" s="950" t="s">
        <v>52</v>
      </c>
      <c r="D30" s="914">
        <f>'★★★（入力）市町村別積算表①'!Y350</f>
        <v>674</v>
      </c>
      <c r="E30" s="915">
        <f>'★★★（入力）市町村別積算表①'!Z350</f>
        <v>670</v>
      </c>
      <c r="F30" s="941">
        <f>SUM(D30:E30)</f>
        <v>1344</v>
      </c>
      <c r="G30" s="912">
        <f>F30-'★★（コピー）前回定時'!F30</f>
        <v>3</v>
      </c>
      <c r="H30" s="907">
        <v>54</v>
      </c>
      <c r="I30" s="908" t="s">
        <v>421</v>
      </c>
      <c r="J30" s="914">
        <f>'★★★（入力）市町村別積算表①'!Y656</f>
        <v>10522</v>
      </c>
      <c r="K30" s="915">
        <f>'★★★（入力）市町村別積算表①'!Z656</f>
        <v>10794</v>
      </c>
      <c r="L30" s="916">
        <f>SUM(J30:K30)</f>
        <v>21316</v>
      </c>
      <c r="M30" s="917">
        <f>L30-'★★（コピー）前回定時'!L30</f>
        <v>-35</v>
      </c>
      <c r="N30" s="918"/>
    </row>
    <row r="31" spans="1:14" s="795" customFormat="1" ht="16.5" customHeight="1">
      <c r="A31" s="900"/>
      <c r="B31" s="919">
        <v>23</v>
      </c>
      <c r="C31" s="926" t="s">
        <v>267</v>
      </c>
      <c r="D31" s="921">
        <f>'★★★（入力）市町村別積算表①'!Y356</f>
        <v>1645</v>
      </c>
      <c r="E31" s="922">
        <f>'★★★（入力）市町村別積算表①'!Z356</f>
        <v>1757</v>
      </c>
      <c r="F31" s="923">
        <f>SUM(D31:E31)</f>
        <v>3402</v>
      </c>
      <c r="G31" s="924">
        <f>F31-'★★（コピー）前回定時'!F31</f>
        <v>-2</v>
      </c>
      <c r="H31" s="919">
        <v>55</v>
      </c>
      <c r="I31" s="926" t="s">
        <v>298</v>
      </c>
      <c r="J31" s="921">
        <f>'★★★（入力）市町村別積算表①'!Y660</f>
        <v>396</v>
      </c>
      <c r="K31" s="922">
        <f>'★★★（入力）市町村別積算表①'!Z660</f>
        <v>442</v>
      </c>
      <c r="L31" s="927">
        <f>SUM(J31:K31)</f>
        <v>838</v>
      </c>
      <c r="M31" s="928">
        <f>L31-'★★（コピー）前回定時'!L31</f>
        <v>-6</v>
      </c>
      <c r="N31" s="918"/>
    </row>
    <row r="32" spans="1:14" s="795" customFormat="1" ht="16.5" customHeight="1">
      <c r="A32" s="900"/>
      <c r="B32" s="919">
        <v>24</v>
      </c>
      <c r="C32" s="951" t="s">
        <v>56</v>
      </c>
      <c r="D32" s="921">
        <f>'★★★（入力）市町村別積算表①'!Y369</f>
        <v>4307</v>
      </c>
      <c r="E32" s="922">
        <f>'★★★（入力）市町村別積算表①'!Z369</f>
        <v>4523</v>
      </c>
      <c r="F32" s="923">
        <f>SUM(D32:E32)</f>
        <v>8830</v>
      </c>
      <c r="G32" s="924">
        <f>F32-'★★（コピー）前回定時'!F32</f>
        <v>2</v>
      </c>
      <c r="H32" s="919">
        <v>56</v>
      </c>
      <c r="I32" s="926" t="s">
        <v>299</v>
      </c>
      <c r="J32" s="921">
        <f>'★★★（入力）市町村別積算表①'!Y663</f>
        <v>360</v>
      </c>
      <c r="K32" s="922">
        <f>'★★★（入力）市町村別積算表①'!Z663</f>
        <v>391</v>
      </c>
      <c r="L32" s="927">
        <f>SUM(J32:K32)</f>
        <v>751</v>
      </c>
      <c r="M32" s="928">
        <f>L32-'★★（コピー）前回定時'!L32</f>
        <v>3</v>
      </c>
      <c r="N32" s="918"/>
    </row>
    <row r="33" spans="1:14" s="795" customFormat="1" ht="16.5" customHeight="1">
      <c r="A33" s="900"/>
      <c r="B33" s="919">
        <v>25</v>
      </c>
      <c r="C33" s="926" t="s">
        <v>269</v>
      </c>
      <c r="D33" s="921">
        <f>'★★★（入力）市町村別積算表①'!Y376</f>
        <v>1559</v>
      </c>
      <c r="E33" s="922">
        <f>'★★★（入力）市町村別積算表①'!Z376</f>
        <v>1724</v>
      </c>
      <c r="F33" s="923">
        <f>SUM(D33:E33)</f>
        <v>3283</v>
      </c>
      <c r="G33" s="924">
        <f>F33-'★★（コピー）前回定時'!F33</f>
        <v>-15</v>
      </c>
      <c r="H33" s="952"/>
      <c r="I33" s="930" t="s">
        <v>73</v>
      </c>
      <c r="J33" s="931">
        <f>SUM(J30:J32)</f>
        <v>11278</v>
      </c>
      <c r="K33" s="932">
        <f>SUM(K30:K32)</f>
        <v>11627</v>
      </c>
      <c r="L33" s="933">
        <f>J33+K33</f>
        <v>22905</v>
      </c>
      <c r="M33" s="934">
        <f>SUM(M30:M32)</f>
        <v>-38</v>
      </c>
      <c r="N33" s="918"/>
    </row>
    <row r="34" spans="1:14" s="795" customFormat="1" ht="16.5" customHeight="1">
      <c r="A34" s="900"/>
      <c r="B34" s="919">
        <v>26</v>
      </c>
      <c r="C34" s="926" t="s">
        <v>270</v>
      </c>
      <c r="D34" s="921">
        <f>'★★★（入力）市町村別積算表①'!Y390</f>
        <v>2093</v>
      </c>
      <c r="E34" s="922">
        <f>'★★★（入力）市町村別積算表①'!Z390</f>
        <v>2381</v>
      </c>
      <c r="F34" s="923">
        <f>SUM(D34:E34)</f>
        <v>4474</v>
      </c>
      <c r="G34" s="924">
        <f>F34-'★★（コピー）前回定時'!F34</f>
        <v>12</v>
      </c>
      <c r="H34" s="953" t="s">
        <v>75</v>
      </c>
      <c r="I34" s="954"/>
      <c r="J34" s="955">
        <f>D20+D29+D35+D42+J11+J21+J29+J33</f>
        <v>161124</v>
      </c>
      <c r="K34" s="956">
        <f>E20+E29+E35+E42+K11+K21+K29+K33</f>
        <v>169026</v>
      </c>
      <c r="L34" s="957">
        <f>J34+K34</f>
        <v>330150</v>
      </c>
      <c r="M34" s="958">
        <f>G20+G29+G35+G42+M11+M21+M29+M33</f>
        <v>763</v>
      </c>
      <c r="N34" s="918"/>
    </row>
    <row r="35" spans="1:14" s="795" customFormat="1" ht="16.5" customHeight="1">
      <c r="A35" s="900"/>
      <c r="B35" s="948"/>
      <c r="C35" s="945" t="s">
        <v>61</v>
      </c>
      <c r="D35" s="931">
        <f>SUM(D30:D34)</f>
        <v>10278</v>
      </c>
      <c r="E35" s="932">
        <f>SUM(E30:E34)</f>
        <v>11055</v>
      </c>
      <c r="F35" s="946">
        <f>D35+E35</f>
        <v>21333</v>
      </c>
      <c r="G35" s="949">
        <f>SUM(G30:G34)</f>
        <v>0</v>
      </c>
      <c r="H35" s="959" t="s">
        <v>76</v>
      </c>
      <c r="I35" s="960"/>
      <c r="J35" s="961">
        <f>D14+J34</f>
        <v>344013</v>
      </c>
      <c r="K35" s="962">
        <f>E14+K34</f>
        <v>363821</v>
      </c>
      <c r="L35" s="963">
        <f>J35+K35</f>
        <v>707834</v>
      </c>
      <c r="M35" s="964">
        <f>G14+M34</f>
        <v>556</v>
      </c>
      <c r="N35" s="918"/>
    </row>
    <row r="36" spans="1:14" s="795" customFormat="1" ht="16.5" customHeight="1">
      <c r="A36" s="900"/>
      <c r="B36" s="907">
        <v>27</v>
      </c>
      <c r="C36" s="908" t="s">
        <v>271</v>
      </c>
      <c r="D36" s="914">
        <f>'★★★（入力）市町村別積算表①'!Y402</f>
        <v>5239</v>
      </c>
      <c r="E36" s="915">
        <f>'★★★（入力）市町村別積算表①'!Z402</f>
        <v>5501</v>
      </c>
      <c r="F36" s="941">
        <f aca="true" t="shared" si="4" ref="F36:F41">SUM(D36:E36)</f>
        <v>10740</v>
      </c>
      <c r="G36" s="912">
        <f>F36-'★★（コピー）前回定時'!F36</f>
        <v>-5</v>
      </c>
      <c r="H36" s="1190" t="s">
        <v>410</v>
      </c>
      <c r="I36" s="1191"/>
      <c r="J36" s="965">
        <f>J35-'★★（コピー）前回定時'!J35</f>
        <v>298</v>
      </c>
      <c r="K36" s="966">
        <f>K35-'★★（コピー）前回定時'!K35</f>
        <v>258</v>
      </c>
      <c r="L36" s="967">
        <f>L35-'★★（コピー）前回定時'!L35</f>
        <v>556</v>
      </c>
      <c r="M36" s="968" t="s">
        <v>0</v>
      </c>
      <c r="N36" s="918"/>
    </row>
    <row r="37" spans="1:14" s="795" customFormat="1" ht="16.5" customHeight="1">
      <c r="A37" s="900"/>
      <c r="B37" s="919">
        <v>28</v>
      </c>
      <c r="C37" s="926" t="s">
        <v>272</v>
      </c>
      <c r="D37" s="921">
        <f>'★★★（入力）市町村別積算表①'!Y413</f>
        <v>1672</v>
      </c>
      <c r="E37" s="922">
        <f>'★★★（入力）市町村別積算表①'!Z413</f>
        <v>1880</v>
      </c>
      <c r="F37" s="923">
        <f t="shared" si="4"/>
        <v>3552</v>
      </c>
      <c r="G37" s="924">
        <f>F37-'★★（コピー）前回定時'!F37</f>
        <v>-28</v>
      </c>
      <c r="M37" s="969"/>
      <c r="N37" s="900"/>
    </row>
    <row r="38" spans="1:14" s="795" customFormat="1" ht="16.5" customHeight="1">
      <c r="A38" s="900"/>
      <c r="B38" s="919">
        <v>29</v>
      </c>
      <c r="C38" s="926" t="s">
        <v>273</v>
      </c>
      <c r="D38" s="921">
        <f>'★★★（入力）市町村別積算表①'!Y431</f>
        <v>1686</v>
      </c>
      <c r="E38" s="922">
        <f>'★★★（入力）市町村別積算表①'!Z431</f>
        <v>1896</v>
      </c>
      <c r="F38" s="923">
        <f t="shared" si="4"/>
        <v>3582</v>
      </c>
      <c r="G38" s="924">
        <f>F38-'★★（コピー）前回定時'!F38</f>
        <v>-4</v>
      </c>
      <c r="M38" s="970"/>
      <c r="N38" s="900"/>
    </row>
    <row r="39" spans="1:14" s="795" customFormat="1" ht="16.5" customHeight="1">
      <c r="A39" s="900"/>
      <c r="B39" s="919">
        <v>30</v>
      </c>
      <c r="C39" s="926" t="s">
        <v>274</v>
      </c>
      <c r="D39" s="921">
        <f>'★★★（入力）市町村別積算表①'!Y446</f>
        <v>681</v>
      </c>
      <c r="E39" s="922">
        <f>'★★★（入力）市町村別積算表①'!Z446</f>
        <v>774</v>
      </c>
      <c r="F39" s="923">
        <f t="shared" si="4"/>
        <v>1455</v>
      </c>
      <c r="G39" s="924">
        <f>F39-'★★（コピー）前回定時'!F39</f>
        <v>1</v>
      </c>
      <c r="H39" s="971"/>
      <c r="I39" s="972"/>
      <c r="J39" s="942"/>
      <c r="K39" s="942"/>
      <c r="L39" s="942"/>
      <c r="M39" s="973"/>
      <c r="N39" s="900"/>
    </row>
    <row r="40" spans="1:14" s="795" customFormat="1" ht="16.5" customHeight="1">
      <c r="A40" s="900"/>
      <c r="B40" s="919">
        <v>31</v>
      </c>
      <c r="C40" s="926" t="s">
        <v>275</v>
      </c>
      <c r="D40" s="921">
        <f>'★★★（入力）市町村別積算表①'!Y462</f>
        <v>3001</v>
      </c>
      <c r="E40" s="922">
        <f>'★★★（入力）市町村別積算表①'!Z462</f>
        <v>3344</v>
      </c>
      <c r="F40" s="923">
        <f t="shared" si="4"/>
        <v>6345</v>
      </c>
      <c r="G40" s="924">
        <f>F40-'★★（コピー）前回定時'!F40</f>
        <v>-38</v>
      </c>
      <c r="H40" s="974"/>
      <c r="I40" s="974"/>
      <c r="J40" s="974"/>
      <c r="K40" s="974"/>
      <c r="L40" s="974"/>
      <c r="M40" s="974"/>
      <c r="N40" s="900"/>
    </row>
    <row r="41" spans="1:14" s="795" customFormat="1" ht="16.5" customHeight="1">
      <c r="A41" s="900"/>
      <c r="B41" s="919">
        <v>32</v>
      </c>
      <c r="C41" s="926" t="s">
        <v>276</v>
      </c>
      <c r="D41" s="921">
        <f>'★★★（入力）市町村別積算表①'!Y476</f>
        <v>4151</v>
      </c>
      <c r="E41" s="922">
        <f>'★★★（入力）市町村別積算表①'!Z476</f>
        <v>4424</v>
      </c>
      <c r="F41" s="923">
        <f t="shared" si="4"/>
        <v>8575</v>
      </c>
      <c r="G41" s="924">
        <f>F41-'★★（コピー）前回定時'!F41</f>
        <v>-42</v>
      </c>
      <c r="H41" s="974"/>
      <c r="I41" s="974"/>
      <c r="J41" s="974"/>
      <c r="K41" s="974"/>
      <c r="L41" s="974"/>
      <c r="M41" s="974"/>
      <c r="N41" s="900"/>
    </row>
    <row r="42" spans="1:14" s="795" customFormat="1" ht="16.5" customHeight="1">
      <c r="A42" s="900"/>
      <c r="B42" s="975"/>
      <c r="C42" s="945" t="s">
        <v>74</v>
      </c>
      <c r="D42" s="931">
        <f>SUM(D36:D41)</f>
        <v>16430</v>
      </c>
      <c r="E42" s="932">
        <f>SUM(E36:E41)</f>
        <v>17819</v>
      </c>
      <c r="F42" s="946">
        <f>D42+E42</f>
        <v>34249</v>
      </c>
      <c r="G42" s="949">
        <f>SUM(G36:G41)</f>
        <v>-116</v>
      </c>
      <c r="H42" s="972"/>
      <c r="I42" s="972"/>
      <c r="J42" s="942"/>
      <c r="K42" s="942"/>
      <c r="L42" s="942"/>
      <c r="M42" s="973"/>
      <c r="N42" s="900"/>
    </row>
    <row r="43" spans="1:8" s="980" customFormat="1" ht="30" customHeight="1">
      <c r="A43" s="976"/>
      <c r="B43" s="977" t="s">
        <v>769</v>
      </c>
      <c r="C43" s="978"/>
      <c r="D43" s="977"/>
      <c r="E43" s="977"/>
      <c r="F43" s="977"/>
      <c r="G43" s="977"/>
      <c r="H43" s="979"/>
    </row>
    <row r="44" spans="1:7" s="985" customFormat="1" ht="16.5" customHeight="1">
      <c r="A44" s="981"/>
      <c r="B44" s="1182" t="s">
        <v>371</v>
      </c>
      <c r="C44" s="1183"/>
      <c r="D44" s="982" t="s">
        <v>239</v>
      </c>
      <c r="E44" s="983" t="s">
        <v>372</v>
      </c>
      <c r="F44" s="903" t="s">
        <v>373</v>
      </c>
      <c r="G44" s="984" t="str">
        <f>H36</f>
        <v>増減 対前回定時登録</v>
      </c>
    </row>
    <row r="45" spans="1:8" s="795" customFormat="1" ht="16.5" customHeight="1">
      <c r="A45" s="970"/>
      <c r="B45" s="986" t="s">
        <v>374</v>
      </c>
      <c r="C45" s="987"/>
      <c r="D45" s="914">
        <f>SUM(D6,D8,D10,D20)</f>
        <v>106622</v>
      </c>
      <c r="E45" s="915">
        <f>SUM(E6,E8,E10,E20)</f>
        <v>115102</v>
      </c>
      <c r="F45" s="988">
        <f>SUM(D45:E45)</f>
        <v>221724</v>
      </c>
      <c r="G45" s="912">
        <f>F45-'★★（コピー）前回定時'!F45</f>
        <v>-208</v>
      </c>
      <c r="H45" s="970"/>
    </row>
    <row r="46" spans="1:8" s="802" customFormat="1" ht="16.5" customHeight="1">
      <c r="A46" s="989"/>
      <c r="B46" s="990" t="s">
        <v>375</v>
      </c>
      <c r="C46" s="991"/>
      <c r="D46" s="921">
        <f>SUM(D7,D9,D11,D29,D35,J29,J33)</f>
        <v>115687</v>
      </c>
      <c r="E46" s="922">
        <f>SUM(E7,E9,E11,E29,E35,K29,K33)</f>
        <v>122276</v>
      </c>
      <c r="F46" s="992">
        <f>SUM(D46:E46)</f>
        <v>237963</v>
      </c>
      <c r="G46" s="924">
        <f>F46-'★★（コピー）前回定時'!F46</f>
        <v>9</v>
      </c>
      <c r="H46" s="989"/>
    </row>
    <row r="47" spans="1:8" s="1000" customFormat="1" ht="16.5" customHeight="1">
      <c r="A47" s="993"/>
      <c r="B47" s="994" t="s">
        <v>376</v>
      </c>
      <c r="C47" s="995"/>
      <c r="D47" s="996">
        <f>SUM(D12,D13,D42,J11,J21)</f>
        <v>121704</v>
      </c>
      <c r="E47" s="997">
        <f>SUM(E12,E13,E42,K11,K21)</f>
        <v>126443</v>
      </c>
      <c r="F47" s="998">
        <f>SUM(D47:E47)</f>
        <v>248147</v>
      </c>
      <c r="G47" s="999">
        <f>F47-'★★（コピー）前回定時'!F47</f>
        <v>755</v>
      </c>
      <c r="H47" s="993"/>
    </row>
    <row r="48" spans="1:13" s="1000" customFormat="1" ht="16.5" customHeight="1">
      <c r="A48" s="993"/>
      <c r="B48" s="1161" t="s">
        <v>300</v>
      </c>
      <c r="C48" s="1162"/>
      <c r="D48" s="961">
        <f>SUM(D45:D47)</f>
        <v>344013</v>
      </c>
      <c r="E48" s="962">
        <f>SUM(E45:E47)</f>
        <v>363821</v>
      </c>
      <c r="F48" s="963">
        <f>D48+E48</f>
        <v>707834</v>
      </c>
      <c r="G48" s="1001">
        <f>SUM(G45:G47)</f>
        <v>556</v>
      </c>
      <c r="H48" s="1002"/>
      <c r="I48" s="993"/>
      <c r="J48" s="993"/>
      <c r="K48" s="993"/>
      <c r="L48" s="993"/>
      <c r="M48" s="993"/>
    </row>
    <row r="49" spans="1:14" s="1000" customFormat="1" ht="30" customHeight="1">
      <c r="A49" s="993"/>
      <c r="B49" s="1003" t="s">
        <v>770</v>
      </c>
      <c r="C49" s="1004"/>
      <c r="D49" s="1005"/>
      <c r="E49" s="1005"/>
      <c r="F49" s="1005"/>
      <c r="G49" s="993"/>
      <c r="H49" s="993"/>
      <c r="I49" s="993"/>
      <c r="J49" s="993"/>
      <c r="K49" s="993"/>
      <c r="L49" s="993"/>
      <c r="M49" s="1007"/>
      <c r="N49" s="993"/>
    </row>
    <row r="50" spans="1:14" s="1013" customFormat="1" ht="16.5" customHeight="1">
      <c r="A50" s="1008"/>
      <c r="B50" s="1376" t="s">
        <v>405</v>
      </c>
      <c r="C50" s="1377"/>
      <c r="D50" s="1009" t="s">
        <v>239</v>
      </c>
      <c r="E50" s="1010" t="s">
        <v>240</v>
      </c>
      <c r="F50" s="1011" t="s">
        <v>241</v>
      </c>
      <c r="G50" s="1012" t="str">
        <f>G44</f>
        <v>増減 対前回定時登録</v>
      </c>
      <c r="H50" s="1376" t="s">
        <v>405</v>
      </c>
      <c r="I50" s="1378"/>
      <c r="J50" s="1010" t="s">
        <v>239</v>
      </c>
      <c r="K50" s="1010" t="s">
        <v>240</v>
      </c>
      <c r="L50" s="1011" t="s">
        <v>241</v>
      </c>
      <c r="M50" s="1012" t="str">
        <f>G50</f>
        <v>増減 対前回定時登録</v>
      </c>
      <c r="N50" s="1008"/>
    </row>
    <row r="51" spans="2:13" ht="16.5" customHeight="1">
      <c r="B51" s="1374" t="s">
        <v>353</v>
      </c>
      <c r="C51" s="1375"/>
      <c r="D51" s="1014">
        <f>D20</f>
        <v>9909</v>
      </c>
      <c r="E51" s="1015">
        <f>E20</f>
        <v>10845</v>
      </c>
      <c r="F51" s="1016">
        <f>SUM(D51:E51)</f>
        <v>20754</v>
      </c>
      <c r="G51" s="1017">
        <f>G20</f>
        <v>-7</v>
      </c>
      <c r="H51" s="1379" t="s">
        <v>243</v>
      </c>
      <c r="I51" s="1380"/>
      <c r="J51" s="1015">
        <f aca="true" t="shared" si="5" ref="J51:K53">D6</f>
        <v>74300</v>
      </c>
      <c r="K51" s="1015">
        <f t="shared" si="5"/>
        <v>79774</v>
      </c>
      <c r="L51" s="1016">
        <f>SUM(J51:K51)</f>
        <v>154074</v>
      </c>
      <c r="M51" s="1017">
        <f>G6</f>
        <v>-249</v>
      </c>
    </row>
    <row r="52" spans="2:13" ht="16.5" customHeight="1">
      <c r="B52" s="1367" t="s">
        <v>406</v>
      </c>
      <c r="C52" s="1368"/>
      <c r="D52" s="1018">
        <f>D29</f>
        <v>28356</v>
      </c>
      <c r="E52" s="922">
        <f>E29</f>
        <v>30719</v>
      </c>
      <c r="F52" s="1019">
        <f aca="true" t="shared" si="6" ref="F52:F58">SUM(D52:E52)</f>
        <v>59075</v>
      </c>
      <c r="G52" s="928">
        <f>G29</f>
        <v>120</v>
      </c>
      <c r="H52" s="1369" t="s">
        <v>288</v>
      </c>
      <c r="I52" s="1370"/>
      <c r="J52" s="922">
        <f t="shared" si="5"/>
        <v>20694</v>
      </c>
      <c r="K52" s="922">
        <f t="shared" si="5"/>
        <v>21896</v>
      </c>
      <c r="L52" s="1019">
        <f aca="true" t="shared" si="7" ref="L52:L57">SUM(J52:K52)</f>
        <v>42590</v>
      </c>
      <c r="M52" s="928">
        <f aca="true" t="shared" si="8" ref="M52:M57">G7</f>
        <v>-80</v>
      </c>
    </row>
    <row r="53" spans="2:13" ht="16.5" customHeight="1">
      <c r="B53" s="1367" t="s">
        <v>407</v>
      </c>
      <c r="C53" s="1368"/>
      <c r="D53" s="1018">
        <f>D35</f>
        <v>10278</v>
      </c>
      <c r="E53" s="922">
        <f>E35</f>
        <v>11055</v>
      </c>
      <c r="F53" s="1019">
        <f t="shared" si="6"/>
        <v>21333</v>
      </c>
      <c r="G53" s="928">
        <f>G35</f>
        <v>0</v>
      </c>
      <c r="H53" s="1369" t="s">
        <v>250</v>
      </c>
      <c r="I53" s="1370"/>
      <c r="J53" s="922">
        <f t="shared" si="5"/>
        <v>10228</v>
      </c>
      <c r="K53" s="922">
        <f t="shared" si="5"/>
        <v>10989</v>
      </c>
      <c r="L53" s="1019">
        <f t="shared" si="7"/>
        <v>21217</v>
      </c>
      <c r="M53" s="928">
        <f t="shared" si="8"/>
        <v>6</v>
      </c>
    </row>
    <row r="54" spans="2:13" ht="16.5" customHeight="1">
      <c r="B54" s="1367" t="s">
        <v>356</v>
      </c>
      <c r="C54" s="1368"/>
      <c r="D54" s="1018">
        <f>D42</f>
        <v>16430</v>
      </c>
      <c r="E54" s="922">
        <f>E42</f>
        <v>17819</v>
      </c>
      <c r="F54" s="1019">
        <f t="shared" si="6"/>
        <v>34249</v>
      </c>
      <c r="G54" s="928">
        <f>G42</f>
        <v>-116</v>
      </c>
      <c r="H54" s="1159" t="s">
        <v>408</v>
      </c>
      <c r="I54" s="1160"/>
      <c r="J54" s="922">
        <f>D9+J24</f>
        <v>14684</v>
      </c>
      <c r="K54" s="922">
        <f>E9+K24</f>
        <v>15408</v>
      </c>
      <c r="L54" s="1019">
        <f t="shared" si="7"/>
        <v>30092</v>
      </c>
      <c r="M54" s="928">
        <f>G9+M24</f>
        <v>-176</v>
      </c>
    </row>
    <row r="55" spans="2:13" ht="16.5" customHeight="1">
      <c r="B55" s="1367" t="s">
        <v>357</v>
      </c>
      <c r="C55" s="1368"/>
      <c r="D55" s="1018">
        <f>D13+J11</f>
        <v>67453</v>
      </c>
      <c r="E55" s="922">
        <f>E13+K11</f>
        <v>69027</v>
      </c>
      <c r="F55" s="1019">
        <f t="shared" si="6"/>
        <v>136480</v>
      </c>
      <c r="G55" s="928">
        <f>SUM(G13,M11)</f>
        <v>590</v>
      </c>
      <c r="H55" s="1369" t="s">
        <v>251</v>
      </c>
      <c r="I55" s="1370"/>
      <c r="J55" s="922">
        <f aca="true" t="shared" si="9" ref="J55:K57">D10</f>
        <v>12185</v>
      </c>
      <c r="K55" s="922">
        <f t="shared" si="9"/>
        <v>13494</v>
      </c>
      <c r="L55" s="1019">
        <f t="shared" si="7"/>
        <v>25679</v>
      </c>
      <c r="M55" s="928">
        <f t="shared" si="8"/>
        <v>42</v>
      </c>
    </row>
    <row r="56" spans="2:13" ht="16.5" customHeight="1">
      <c r="B56" s="1367" t="s">
        <v>358</v>
      </c>
      <c r="C56" s="1368"/>
      <c r="D56" s="1018">
        <f>J21</f>
        <v>25276</v>
      </c>
      <c r="E56" s="922">
        <f>K21</f>
        <v>26677</v>
      </c>
      <c r="F56" s="1019">
        <f t="shared" si="6"/>
        <v>51953</v>
      </c>
      <c r="G56" s="928">
        <f>M21</f>
        <v>198</v>
      </c>
      <c r="H56" s="1369" t="s">
        <v>290</v>
      </c>
      <c r="I56" s="1370"/>
      <c r="J56" s="922">
        <f t="shared" si="9"/>
        <v>12404</v>
      </c>
      <c r="K56" s="922">
        <f t="shared" si="9"/>
        <v>13278</v>
      </c>
      <c r="L56" s="1019">
        <f t="shared" si="7"/>
        <v>25682</v>
      </c>
      <c r="M56" s="928">
        <f t="shared" si="8"/>
        <v>-64</v>
      </c>
    </row>
    <row r="57" spans="2:13" ht="16.5" customHeight="1">
      <c r="B57" s="1367" t="s">
        <v>390</v>
      </c>
      <c r="C57" s="1368"/>
      <c r="D57" s="1018">
        <f>SUM(J22:J23)+SUM(J25:J28)</f>
        <v>17993</v>
      </c>
      <c r="E57" s="922">
        <f>SUM(K22:K23)+SUM(K25:K28)</f>
        <v>18293</v>
      </c>
      <c r="F57" s="1019">
        <f t="shared" si="6"/>
        <v>36286</v>
      </c>
      <c r="G57" s="928">
        <f>M29-M24</f>
        <v>247</v>
      </c>
      <c r="H57" s="1371" t="s">
        <v>409</v>
      </c>
      <c r="I57" s="1373"/>
      <c r="J57" s="997">
        <f t="shared" si="9"/>
        <v>12545</v>
      </c>
      <c r="K57" s="997">
        <f t="shared" si="9"/>
        <v>12920</v>
      </c>
      <c r="L57" s="1020">
        <f t="shared" si="7"/>
        <v>25465</v>
      </c>
      <c r="M57" s="1021">
        <f t="shared" si="8"/>
        <v>83</v>
      </c>
    </row>
    <row r="58" spans="2:13" ht="16.5" customHeight="1">
      <c r="B58" s="1371" t="s">
        <v>359</v>
      </c>
      <c r="C58" s="1372"/>
      <c r="D58" s="1022">
        <f>J33</f>
        <v>11278</v>
      </c>
      <c r="E58" s="997">
        <f>K33</f>
        <v>11627</v>
      </c>
      <c r="F58" s="1020">
        <f t="shared" si="6"/>
        <v>22905</v>
      </c>
      <c r="G58" s="1021">
        <f>M33</f>
        <v>-38</v>
      </c>
      <c r="H58" s="1155" t="s">
        <v>360</v>
      </c>
      <c r="I58" s="1156"/>
      <c r="J58" s="1024">
        <f>SUM(D51:D58)+SUM(J51:J57)</f>
        <v>344013</v>
      </c>
      <c r="K58" s="1024">
        <f>SUM(E51:E58)+SUM(K51:K57)</f>
        <v>363821</v>
      </c>
      <c r="L58" s="1020">
        <f>SUM(J58:K58)</f>
        <v>707834</v>
      </c>
      <c r="M58" s="1025">
        <f>SUM(G51:G58)+SUM(M51:M57)</f>
        <v>556</v>
      </c>
    </row>
    <row r="59" spans="12:13" ht="16.5" customHeight="1">
      <c r="L59" s="1026"/>
      <c r="M59" s="1026"/>
    </row>
    <row r="60" ht="16.5" customHeight="1">
      <c r="G60" s="781"/>
    </row>
  </sheetData>
  <sheetProtection/>
  <mergeCells count="36">
    <mergeCell ref="B1:M1"/>
    <mergeCell ref="I2:M2"/>
    <mergeCell ref="H51:I51"/>
    <mergeCell ref="D3:F3"/>
    <mergeCell ref="J3:L3"/>
    <mergeCell ref="C3:C4"/>
    <mergeCell ref="I3:I4"/>
    <mergeCell ref="J4:J5"/>
    <mergeCell ref="K4:K5"/>
    <mergeCell ref="L4:L5"/>
    <mergeCell ref="M3:M5"/>
    <mergeCell ref="B51:C51"/>
    <mergeCell ref="G3:G5"/>
    <mergeCell ref="D4:D5"/>
    <mergeCell ref="E4:E5"/>
    <mergeCell ref="F4:F5"/>
    <mergeCell ref="B48:C48"/>
    <mergeCell ref="B50:C50"/>
    <mergeCell ref="H50:I50"/>
    <mergeCell ref="B14:C14"/>
    <mergeCell ref="H36:I36"/>
    <mergeCell ref="B44:C44"/>
    <mergeCell ref="B52:C52"/>
    <mergeCell ref="H52:I52"/>
    <mergeCell ref="B53:C53"/>
    <mergeCell ref="H53:I53"/>
    <mergeCell ref="B54:C54"/>
    <mergeCell ref="H54:I54"/>
    <mergeCell ref="B55:C55"/>
    <mergeCell ref="H55:I55"/>
    <mergeCell ref="B58:C58"/>
    <mergeCell ref="H58:I58"/>
    <mergeCell ref="B56:C56"/>
    <mergeCell ref="H56:I56"/>
    <mergeCell ref="B57:C57"/>
    <mergeCell ref="H57:I57"/>
  </mergeCells>
  <printOptions/>
  <pageMargins left="0.39" right="0.15" top="0.7480314960629921" bottom="0.7086614173228347" header="0.5118110236220472" footer="0.5118110236220472"/>
  <pageSetup horizontalDpi="600" verticalDpi="600" orientation="portrait" paperSize="9" scale="79" r:id="rId1"/>
  <ignoredErrors>
    <ignoredError sqref="B6: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2005-09-02T07:46:35Z</cp:lastPrinted>
  <dcterms:created xsi:type="dcterms:W3CDTF">1998-05-29T04:06:16Z</dcterms:created>
  <dcterms:modified xsi:type="dcterms:W3CDTF">2005-09-05T04:19:00Z</dcterms:modified>
  <cp:category/>
  <cp:version/>
  <cp:contentType/>
  <cp:contentStatus/>
</cp:coreProperties>
</file>