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環境水道課\R４年度\上水道事業_04\調査・照会\R050112_Fwd 【山梨県市町村課：１27〆】公営企業に係わる経営比較分析表（令和３年度）の分析等について（依頼）\22 忍野村\02法非適簡水【経営比較分析表】2021_194247_47_010\"/>
    </mc:Choice>
  </mc:AlternateContent>
  <workbookProtection workbookAlgorithmName="SHA-512" workbookHashValue="7Vs+27s6kCXLEDngnQ6TDO4BjE27QE3Um+svwn0sopMbtUJ8rdMQyeb4ykol8TZplS0WhuDuIB6rG7D9neACUw==" workbookSaltValue="NE7J0zV84XUBCpjTkyIxG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<sst xmlns="http://schemas.openxmlformats.org/spreadsheetml/2006/main" count="233" uniqueCount="118">
  <si>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</si>
  <si>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</si>
  <si>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</si>
  <si>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</si>
  <si>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</si>
  <si>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</si>
  <si>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</si>
  <si>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</si>
  <si>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</si>
  <si>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</si>
  <si>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</si>
  <si>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</si>
  <si>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</si>
  <si>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</si>
  <si>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</si>
  <si>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</si>
  <si>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</si>
  <si>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</si>
  <si>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</si>
  <si>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</si>
  <si>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</si>
  <si>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</si>
  <si>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</si>
  <si>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</si>
  <si>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</si>
  <si>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</si>
  <si>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</si>
  <si>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</si>
  <si>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</si>
  <si>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</si>
  <si>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</si>
  <si>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</si>
  <si>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</si>
  <si>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</si>
  <si>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</si>
  <si>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</si>
  <si>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</si>
  <si>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</si>
  <si>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</si>
  <si>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</si>
  <si>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</si>
  <si>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</si>
  <si>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</si>
  <si>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</si>
  <si>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</si>
  <si>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</si>
  <si>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</si>
  <si>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</si>
  <si>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</si>
  <si>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</si>
  <si>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</si>
  <si>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</si>
  <si>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</si>
  <si>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</si>
  <si>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</si>
  <si>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</si>
  <si>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</si>
  <si>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</si>
  <si>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</si>
  <si>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</si>
  <si>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</si>
  <si>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</si>
  <si>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</si>
  <si>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</si>
  <si>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</si>
  <si>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</si>
  <si>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</si>
  <si>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</si>
  <si>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</si>
  <si>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</si>
  <si>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</si>
  <si>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</si>
  <si>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</si>
  <si>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</si>
  <si>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</si>
  <si>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</si>
  <si>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</si>
  <si>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</si>
  <si>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</si>
  <si>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</si>
  <si>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</si>
  <si>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</si>
  <si>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</si>
  <si>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</si>
  <si>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</si>
  <si>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</si>
  <si>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</si>
  <si>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</si>
  <si>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</si>
  <si>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</si>
  <si>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</si>
  <si>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</si>
  <si>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</si>
  <si>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</si>
  <si>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</si>
  <si>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</si>
  <si>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</si>
  <si>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</si>
  <si>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</si>
  <si>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</si>
  <si>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</si>
  <si>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</si>
  <si>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</si>
  <si>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</si>
  <si>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</si>
  <si>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</si>
  <si>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</si>
  <si>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</si>
  <si>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</si>
  <si>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</si>
  <si>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</si>
  <si>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</si>
  <si>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</si>
  <si>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</si>
  <si>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</si>
  <si>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類似団体と比較すると、収益的収支比率が高く、一見して健全な状況であるといえるが、給水収益だけでは費用がまかないきれず、それ以外の収入に依存している状況である。
　また、令和２年度より地方公営企業法適用のため業務委託を行っており、それに伴い一般会計繰入金が増加した結果、給水原価も増加し、料金回収率は低下している。
　更なる経営改善を図るため、施設利用率の改善や有収率の維持向上に努める必要がある。</t>
    <rPh sb="137" eb="139">
      <t>ゲンカ</t>
    </rPh>
    <phoneticPr fontId="4"/>
  </si>
  <si>
    <t xml:space="preserve"> 平成１９年度に完成、稼働した施設であるため、老朽化の面においては当面の間は更新の必要はないが、いずれ訪れる更新を見据えたうえで経営を行う必要がある。</t>
    <phoneticPr fontId="4"/>
  </si>
  <si>
    <t>　料金収入のみで運営が難しいため、有収率、料金回収率を更に上げ、経営健全化の継続、向上に努め、近隣市町村と情報共有を行い、経営改善を図る必要がある。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</si>
</sst>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5-4F35-8A85-C2AB4A8C9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0.62</c:v>
                </c:pt>
                <c:pt idx="2">
                  <c:v>0.39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5-4F35-8A85-C2AB4A8C9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38.11</c:v>
                </c:pt>
                <c:pt idx="1">
                  <c:v>38.24</c:v>
                </c:pt>
                <c:pt idx="2">
                  <c:v>37.46</c:v>
                </c:pt>
                <c:pt idx="3">
                  <c:v>33.619999999999997</c:v>
                </c:pt>
                <c:pt idx="4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0-4459-95B5-60595175F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47.95</c:v>
                </c:pt>
                <c:pt idx="1">
                  <c:v>48.26</c:v>
                </c:pt>
                <c:pt idx="2">
                  <c:v>48.01</c:v>
                </c:pt>
                <c:pt idx="3">
                  <c:v>49.08</c:v>
                </c:pt>
                <c:pt idx="4">
                  <c:v>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0-4459-95B5-60595175F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88.65</c:v>
                </c:pt>
                <c:pt idx="2">
                  <c:v>76.790000000000006</c:v>
                </c:pt>
                <c:pt idx="3">
                  <c:v>87</c:v>
                </c:pt>
                <c:pt idx="4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4-4D1F-8C17-C915A4C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72.72</c:v>
                </c:pt>
                <c:pt idx="2">
                  <c:v>72.75</c:v>
                </c:pt>
                <c:pt idx="3">
                  <c:v>71.27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4-4D1F-8C17-C915A4C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100.02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8-4D23-806A-D7B039E8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74.05</c:v>
                </c:pt>
                <c:pt idx="1">
                  <c:v>73.25</c:v>
                </c:pt>
                <c:pt idx="2">
                  <c:v>75.06</c:v>
                </c:pt>
                <c:pt idx="3">
                  <c:v>73.22</c:v>
                </c:pt>
                <c:pt idx="4">
                  <c:v>69.05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8-4D23-806A-D7B039E8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A-4060-AF83-8590BCCBE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A-4060-AF83-8590BCCBE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B-4B50-93E7-109B2E9EF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2B-4B50-93E7-109B2E9EF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6-445B-B7D1-000EAACF3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6-445B-B7D1-000EAACF3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2-46F5-B68C-B1F41DF6D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2-46F5-B68C-B1F41DF6D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6-4A5C-A576-B4D7BD442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1302.33</c:v>
                </c:pt>
                <c:pt idx="1">
                  <c:v>1274.21</c:v>
                </c:pt>
                <c:pt idx="2">
                  <c:v>1183.92</c:v>
                </c:pt>
                <c:pt idx="3">
                  <c:v>1128.72</c:v>
                </c:pt>
                <c:pt idx="4">
                  <c:v>1125.25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56-4A5C-A576-B4D7BD442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42.68</c:v>
                </c:pt>
                <c:pt idx="1">
                  <c:v>54.77</c:v>
                </c:pt>
                <c:pt idx="2">
                  <c:v>25.64</c:v>
                </c:pt>
                <c:pt idx="3">
                  <c:v>18.739999999999998</c:v>
                </c:pt>
                <c:pt idx="4">
                  <c:v>17.239999999999998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5-4F11-BD60-4BAC7C8FD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40.89</c:v>
                </c:pt>
                <c:pt idx="1">
                  <c:v>41.25</c:v>
                </c:pt>
                <c:pt idx="2">
                  <c:v>42.5</c:v>
                </c:pt>
                <c:pt idx="3">
                  <c:v>41.84</c:v>
                </c:pt>
                <c:pt idx="4">
                  <c:v>41.44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5-4F11-BD60-4BAC7C8FD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190.99</c:v>
                </c:pt>
                <c:pt idx="1">
                  <c:v>142.72999999999999</c:v>
                </c:pt>
                <c:pt idx="2">
                  <c:v>308.04000000000002</c:v>
                </c:pt>
                <c:pt idx="3">
                  <c:v>454.34</c:v>
                </c:pt>
                <c:pt idx="4">
                  <c:v>478.62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D-4E93-BFB6-7283659E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</c:v>
                </c:pt>
                <c:pt idx="1">
                  <c:v>383.25</c:v>
                </c:pt>
                <c:pt idx="2">
                  <c:v>377.72</c:v>
                </c:pt>
                <c:pt idx="3">
                  <c:v>390.47</c:v>
                </c:pt>
                <c:pt idx="4">
                  <c:v>403.61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D-4E93-BFB6-7283659E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37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山梨県　忍野村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D4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9751</v>
      </c>
      <c r="AM8" s="55"/>
      <c r="AN8" s="55"/>
      <c r="AO8" s="55"/>
      <c r="AP8" s="55"/>
      <c r="AQ8" s="55"/>
      <c r="AR8" s="55"/>
      <c r="AS8" s="55"/>
      <c r="AT8" s="45">
        <f>データ!$S$6</f>
        <v>25.05</v>
      </c>
      <c r="AU8" s="45"/>
      <c r="AV8" s="45"/>
      <c r="AW8" s="45"/>
      <c r="AX8" s="45"/>
      <c r="AY8" s="45"/>
      <c r="AZ8" s="45"/>
      <c r="BA8" s="45"/>
      <c r="BB8" s="45">
        <f>データ!$T$6</f>
        <v>389.26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2.12</v>
      </c>
      <c r="Q10" s="45"/>
      <c r="R10" s="45"/>
      <c r="S10" s="45"/>
      <c r="T10" s="45"/>
      <c r="U10" s="45"/>
      <c r="V10" s="45"/>
      <c r="W10" s="55">
        <f>データ!$Q$6</f>
        <v>1100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205</v>
      </c>
      <c r="AM10" s="55"/>
      <c r="AN10" s="55"/>
      <c r="AO10" s="55"/>
      <c r="AP10" s="55"/>
      <c r="AQ10" s="55"/>
      <c r="AR10" s="55"/>
      <c r="AS10" s="55"/>
      <c r="AT10" s="45">
        <f>データ!$V$6</f>
        <v>0.32</v>
      </c>
      <c r="AU10" s="45"/>
      <c r="AV10" s="45"/>
      <c r="AW10" s="45"/>
      <c r="AX10" s="45"/>
      <c r="AY10" s="45"/>
      <c r="AZ10" s="45"/>
      <c r="BA10" s="45"/>
      <c r="BB10" s="45">
        <f>データ!$W$6</f>
        <v>640.63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115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116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117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42</v>
      </c>
      <c r="N85" s="13" t="s">
        <v>43</v>
      </c>
      <c r="O85" s="13" t="str">
        <f>データ!EN6</f>
        <v>【0.58】</v>
      </c>
    </row>
  </sheetData>
  <sheetProtection algorithmName="SHA-512" hashValue="YhYpOE120E30KoYZc+W9mtOHVEJuztal1GwwLY+odKshh39mKL7JLGt12hCFIN3AOxxB48lTbotseXlR5JPXwg==" saltValue="1ZIMjIXDSGXDROLqfRMSl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54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55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56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58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59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60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61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62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63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64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65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66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67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15">
      <c r="A6" s="15" t="s">
        <v>96</v>
      </c>
      <c r="B6" s="20">
        <f>B7</f>
        <v>2021</v>
      </c>
      <c r="C6" s="20">
        <f t="shared" ref="C6:W6" si="3">C7</f>
        <v>194247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山梨県　忍野村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2.12</v>
      </c>
      <c r="Q6" s="21">
        <f t="shared" si="3"/>
        <v>1100</v>
      </c>
      <c r="R6" s="21">
        <f t="shared" si="3"/>
        <v>9751</v>
      </c>
      <c r="S6" s="21">
        <f t="shared" si="3"/>
        <v>25.05</v>
      </c>
      <c r="T6" s="21">
        <f t="shared" si="3"/>
        <v>389.26</v>
      </c>
      <c r="U6" s="21">
        <f t="shared" si="3"/>
        <v>205</v>
      </c>
      <c r="V6" s="21">
        <f t="shared" si="3"/>
        <v>0.32</v>
      </c>
      <c r="W6" s="21">
        <f t="shared" si="3"/>
        <v>640.63</v>
      </c>
      <c r="X6" s="22">
        <f>IF(X7="",NA(),X7)</f>
        <v>100</v>
      </c>
      <c r="Y6" s="22">
        <f t="shared" ref="Y6:AG6" si="4">IF(Y7="",NA(),Y7)</f>
        <v>100</v>
      </c>
      <c r="Z6" s="22">
        <f t="shared" si="4"/>
        <v>100.02</v>
      </c>
      <c r="AA6" s="22">
        <f t="shared" si="4"/>
        <v>100</v>
      </c>
      <c r="AB6" s="22">
        <f t="shared" si="4"/>
        <v>100</v>
      </c>
      <c r="AC6" s="22">
        <f t="shared" si="4"/>
        <v>74.05</v>
      </c>
      <c r="AD6" s="22">
        <f t="shared" si="4"/>
        <v>73.25</v>
      </c>
      <c r="AE6" s="22">
        <f t="shared" si="4"/>
        <v>75.06</v>
      </c>
      <c r="AF6" s="22">
        <f t="shared" si="4"/>
        <v>73.22</v>
      </c>
      <c r="AG6" s="22">
        <f t="shared" si="4"/>
        <v>69.05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1">
        <f>IF(BE7="",NA(),BE7)</f>
        <v>0</v>
      </c>
      <c r="BF6" s="21">
        <f t="shared" ref="BF6:BN6" si="7">IF(BF7="",NA(),BF7)</f>
        <v>0</v>
      </c>
      <c r="BG6" s="21">
        <f t="shared" si="7"/>
        <v>0</v>
      </c>
      <c r="BH6" s="21">
        <f t="shared" si="7"/>
        <v>0</v>
      </c>
      <c r="BI6" s="21">
        <f t="shared" si="7"/>
        <v>0</v>
      </c>
      <c r="BJ6" s="22">
        <f t="shared" si="7"/>
        <v>1302.33</v>
      </c>
      <c r="BK6" s="22">
        <f t="shared" si="7"/>
        <v>1274.21</v>
      </c>
      <c r="BL6" s="22">
        <f t="shared" si="7"/>
        <v>1183.92</v>
      </c>
      <c r="BM6" s="22">
        <f t="shared" si="7"/>
        <v>1128.72</v>
      </c>
      <c r="BN6" s="22">
        <f t="shared" si="7"/>
        <v>1125.25</v>
      </c>
      <c r="BO6" s="21" t="str">
        <f>IF(BO7="","",IF(BO7="-","【-】","【"&amp;SUBSTITUTE(TEXT(BO7,"#,##0.00"),"-","△")&amp;"】"))</f>
        <v>【940.88】</v>
      </c>
      <c r="BP6" s="22">
        <f>IF(BP7="",NA(),BP7)</f>
        <v>42.68</v>
      </c>
      <c r="BQ6" s="22">
        <f t="shared" ref="BQ6:BY6" si="8">IF(BQ7="",NA(),BQ7)</f>
        <v>54.77</v>
      </c>
      <c r="BR6" s="22">
        <f t="shared" si="8"/>
        <v>25.64</v>
      </c>
      <c r="BS6" s="22">
        <f t="shared" si="8"/>
        <v>18.739999999999998</v>
      </c>
      <c r="BT6" s="22">
        <f t="shared" si="8"/>
        <v>17.239999999999998</v>
      </c>
      <c r="BU6" s="22">
        <f t="shared" si="8"/>
        <v>40.89</v>
      </c>
      <c r="BV6" s="22">
        <f t="shared" si="8"/>
        <v>41.25</v>
      </c>
      <c r="BW6" s="22">
        <f t="shared" si="8"/>
        <v>42.5</v>
      </c>
      <c r="BX6" s="22">
        <f t="shared" si="8"/>
        <v>41.84</v>
      </c>
      <c r="BY6" s="22">
        <f t="shared" si="8"/>
        <v>41.44</v>
      </c>
      <c r="BZ6" s="21" t="str">
        <f>IF(BZ7="","",IF(BZ7="-","【-】","【"&amp;SUBSTITUTE(TEXT(BZ7,"#,##0.00"),"-","△")&amp;"】"))</f>
        <v>【54.59】</v>
      </c>
      <c r="CA6" s="22">
        <f>IF(CA7="",NA(),CA7)</f>
        <v>190.99</v>
      </c>
      <c r="CB6" s="22">
        <f t="shared" ref="CB6:CJ6" si="9">IF(CB7="",NA(),CB7)</f>
        <v>142.72999999999999</v>
      </c>
      <c r="CC6" s="22">
        <f t="shared" si="9"/>
        <v>308.04000000000002</v>
      </c>
      <c r="CD6" s="22">
        <f t="shared" si="9"/>
        <v>454.34</v>
      </c>
      <c r="CE6" s="22">
        <f t="shared" si="9"/>
        <v>478.62</v>
      </c>
      <c r="CF6" s="22">
        <f t="shared" si="9"/>
        <v>383.2</v>
      </c>
      <c r="CG6" s="22">
        <f t="shared" si="9"/>
        <v>383.25</v>
      </c>
      <c r="CH6" s="22">
        <f t="shared" si="9"/>
        <v>377.72</v>
      </c>
      <c r="CI6" s="22">
        <f t="shared" si="9"/>
        <v>390.47</v>
      </c>
      <c r="CJ6" s="22">
        <f t="shared" si="9"/>
        <v>403.61</v>
      </c>
      <c r="CK6" s="21" t="str">
        <f>IF(CK7="","",IF(CK7="-","【-】","【"&amp;SUBSTITUTE(TEXT(CK7,"#,##0.00"),"-","△")&amp;"】"))</f>
        <v>【301.20】</v>
      </c>
      <c r="CL6" s="22">
        <f>IF(CL7="",NA(),CL7)</f>
        <v>38.11</v>
      </c>
      <c r="CM6" s="22">
        <f t="shared" ref="CM6:CU6" si="10">IF(CM7="",NA(),CM7)</f>
        <v>38.24</v>
      </c>
      <c r="CN6" s="22">
        <f t="shared" si="10"/>
        <v>37.46</v>
      </c>
      <c r="CO6" s="22">
        <f t="shared" si="10"/>
        <v>33.619999999999997</v>
      </c>
      <c r="CP6" s="22">
        <f t="shared" si="10"/>
        <v>38.9</v>
      </c>
      <c r="CQ6" s="22">
        <f t="shared" si="10"/>
        <v>47.95</v>
      </c>
      <c r="CR6" s="22">
        <f t="shared" si="10"/>
        <v>48.26</v>
      </c>
      <c r="CS6" s="22">
        <f t="shared" si="10"/>
        <v>48.01</v>
      </c>
      <c r="CT6" s="22">
        <f t="shared" si="10"/>
        <v>49.08</v>
      </c>
      <c r="CU6" s="22">
        <f t="shared" si="10"/>
        <v>51.46</v>
      </c>
      <c r="CV6" s="21" t="str">
        <f>IF(CV7="","",IF(CV7="-","【-】","【"&amp;SUBSTITUTE(TEXT(CV7,"#,##0.00"),"-","△")&amp;"】"))</f>
        <v>【56.42】</v>
      </c>
      <c r="CW6" s="22">
        <f>IF(CW7="",NA(),CW7)</f>
        <v>84.69</v>
      </c>
      <c r="CX6" s="22">
        <f t="shared" ref="CX6:DF6" si="11">IF(CX7="",NA(),CX7)</f>
        <v>88.65</v>
      </c>
      <c r="CY6" s="22">
        <f t="shared" si="11"/>
        <v>76.790000000000006</v>
      </c>
      <c r="CZ6" s="22">
        <f t="shared" si="11"/>
        <v>87</v>
      </c>
      <c r="DA6" s="22">
        <f t="shared" si="11"/>
        <v>75.5</v>
      </c>
      <c r="DB6" s="22">
        <f t="shared" si="11"/>
        <v>74.900000000000006</v>
      </c>
      <c r="DC6" s="22">
        <f t="shared" si="11"/>
        <v>72.72</v>
      </c>
      <c r="DD6" s="22">
        <f t="shared" si="11"/>
        <v>72.75</v>
      </c>
      <c r="DE6" s="22">
        <f t="shared" si="11"/>
        <v>71.27</v>
      </c>
      <c r="DF6" s="22">
        <f t="shared" si="11"/>
        <v>68.58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0.56999999999999995</v>
      </c>
      <c r="EJ6" s="22">
        <f t="shared" si="14"/>
        <v>0.62</v>
      </c>
      <c r="EK6" s="22">
        <f t="shared" si="14"/>
        <v>0.39</v>
      </c>
      <c r="EL6" s="22">
        <f t="shared" si="14"/>
        <v>0.61</v>
      </c>
      <c r="EM6" s="22">
        <f t="shared" si="14"/>
        <v>0.4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194247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2.12</v>
      </c>
      <c r="Q7" s="25">
        <v>1100</v>
      </c>
      <c r="R7" s="25">
        <v>9751</v>
      </c>
      <c r="S7" s="25">
        <v>25.05</v>
      </c>
      <c r="T7" s="25">
        <v>389.26</v>
      </c>
      <c r="U7" s="25">
        <v>205</v>
      </c>
      <c r="V7" s="25">
        <v>0.32</v>
      </c>
      <c r="W7" s="25">
        <v>640.63</v>
      </c>
      <c r="X7" s="25">
        <v>100</v>
      </c>
      <c r="Y7" s="25">
        <v>100</v>
      </c>
      <c r="Z7" s="25">
        <v>100.02</v>
      </c>
      <c r="AA7" s="25">
        <v>100</v>
      </c>
      <c r="AB7" s="25">
        <v>100</v>
      </c>
      <c r="AC7" s="25">
        <v>74.05</v>
      </c>
      <c r="AD7" s="25">
        <v>73.25</v>
      </c>
      <c r="AE7" s="25">
        <v>75.06</v>
      </c>
      <c r="AF7" s="25">
        <v>73.22</v>
      </c>
      <c r="AG7" s="25">
        <v>69.05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1302.33</v>
      </c>
      <c r="BK7" s="25">
        <v>1274.21</v>
      </c>
      <c r="BL7" s="25">
        <v>1183.92</v>
      </c>
      <c r="BM7" s="25">
        <v>1128.72</v>
      </c>
      <c r="BN7" s="25">
        <v>1125.25</v>
      </c>
      <c r="BO7" s="25">
        <v>940.88</v>
      </c>
      <c r="BP7" s="25">
        <v>42.68</v>
      </c>
      <c r="BQ7" s="25">
        <v>54.77</v>
      </c>
      <c r="BR7" s="25">
        <v>25.64</v>
      </c>
      <c r="BS7" s="25">
        <v>18.739999999999998</v>
      </c>
      <c r="BT7" s="25">
        <v>17.239999999999998</v>
      </c>
      <c r="BU7" s="25">
        <v>40.89</v>
      </c>
      <c r="BV7" s="25">
        <v>41.25</v>
      </c>
      <c r="BW7" s="25">
        <v>42.5</v>
      </c>
      <c r="BX7" s="25">
        <v>41.84</v>
      </c>
      <c r="BY7" s="25">
        <v>41.44</v>
      </c>
      <c r="BZ7" s="25">
        <v>54.59</v>
      </c>
      <c r="CA7" s="25">
        <v>190.99</v>
      </c>
      <c r="CB7" s="25">
        <v>142.72999999999999</v>
      </c>
      <c r="CC7" s="25">
        <v>308.04000000000002</v>
      </c>
      <c r="CD7" s="25">
        <v>454.34</v>
      </c>
      <c r="CE7" s="25">
        <v>478.62</v>
      </c>
      <c r="CF7" s="25">
        <v>383.2</v>
      </c>
      <c r="CG7" s="25">
        <v>383.25</v>
      </c>
      <c r="CH7" s="25">
        <v>377.72</v>
      </c>
      <c r="CI7" s="25">
        <v>390.47</v>
      </c>
      <c r="CJ7" s="25">
        <v>403.61</v>
      </c>
      <c r="CK7" s="25">
        <v>301.2</v>
      </c>
      <c r="CL7" s="25">
        <v>38.11</v>
      </c>
      <c r="CM7" s="25">
        <v>38.24</v>
      </c>
      <c r="CN7" s="25">
        <v>37.46</v>
      </c>
      <c r="CO7" s="25">
        <v>33.619999999999997</v>
      </c>
      <c r="CP7" s="25">
        <v>38.9</v>
      </c>
      <c r="CQ7" s="25">
        <v>47.95</v>
      </c>
      <c r="CR7" s="25">
        <v>48.26</v>
      </c>
      <c r="CS7" s="25">
        <v>48.01</v>
      </c>
      <c r="CT7" s="25">
        <v>49.08</v>
      </c>
      <c r="CU7" s="25">
        <v>51.46</v>
      </c>
      <c r="CV7" s="25">
        <v>56.42</v>
      </c>
      <c r="CW7" s="25">
        <v>84.69</v>
      </c>
      <c r="CX7" s="25">
        <v>88.65</v>
      </c>
      <c r="CY7" s="25">
        <v>76.790000000000006</v>
      </c>
      <c r="CZ7" s="25">
        <v>87</v>
      </c>
      <c r="DA7" s="25">
        <v>75.5</v>
      </c>
      <c r="DB7" s="25">
        <v>74.900000000000006</v>
      </c>
      <c r="DC7" s="25">
        <v>72.72</v>
      </c>
      <c r="DD7" s="25">
        <v>72.75</v>
      </c>
      <c r="DE7" s="25">
        <v>71.27</v>
      </c>
      <c r="DF7" s="25">
        <v>68.58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0.56999999999999995</v>
      </c>
      <c r="EJ7" s="25">
        <v>0.62</v>
      </c>
      <c r="EK7" s="25">
        <v>0.39</v>
      </c>
      <c r="EL7" s="25">
        <v>0.61</v>
      </c>
      <c r="EM7" s="25">
        <v>0.4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47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4" x14ac:dyDescent="0.15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a3603t</cp:lastModifiedBy>
  <dcterms:created xsi:type="dcterms:W3CDTF">2022-12-01T01:10:00Z</dcterms:created>
  <dcterms:modified xsi:type="dcterms:W3CDTF">2023-01-16T04:02:41Z</dcterms:modified>
  <cp:category/>
</cp:coreProperties>
</file>