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P:\12672_環境・エネルギー政策課\01\2024（Ｒ６）\04 地域エネルギー推進担当\05_小水力発電関係\01県有林内における小水力\第四回公募再募集\募集要項\"/>
    </mc:Choice>
  </mc:AlternateContent>
  <xr:revisionPtr revIDLastSave="0" documentId="13_ncr:1_{85481268-835F-4618-98B9-4CFE61176FEA}" xr6:coauthVersionLast="47" xr6:coauthVersionMax="47" xr10:uidLastSave="{00000000-0000-0000-0000-000000000000}"/>
  <bookViews>
    <workbookView xWindow="-108" yWindow="-108" windowWidth="30936" windowHeight="16776" xr2:uid="{00000000-000D-0000-FFFF-FFFF00000000}"/>
  </bookViews>
  <sheets>
    <sheet name="【入力用】【シート１】キャッシュフロー算定シート" sheetId="1" r:id="rId1"/>
    <sheet name="【シート２】減価償却費算定シート" sheetId="2" r:id="rId2"/>
    <sheet name="【シート３】減価償却率表" sheetId="4" r:id="rId3"/>
    <sheet name="【シート４】法人税・法人住民税算定シート" sheetId="7" r:id="rId4"/>
  </sheets>
  <definedNames>
    <definedName name="_xlnm.Print_Area" localSheetId="0">【入力用】【シート１】キャッシュフロー算定シート!$A$1:$AE$123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 i="1" l="1"/>
  <c r="C13" i="2" l="1"/>
  <c r="C20" i="2" l="1"/>
  <c r="J34" i="1" l="1"/>
  <c r="J19" i="1"/>
  <c r="J18" i="1"/>
  <c r="J17" i="1"/>
  <c r="J16" i="1"/>
  <c r="J15" i="1"/>
  <c r="J14" i="1"/>
  <c r="J13" i="1"/>
  <c r="J12" i="1"/>
  <c r="J11" i="1"/>
  <c r="J10" i="1"/>
  <c r="J9" i="1"/>
  <c r="D32" i="1"/>
  <c r="D17" i="1"/>
  <c r="J7" i="1"/>
  <c r="J8" i="1"/>
  <c r="D46" i="1" s="1"/>
  <c r="J25" i="1" s="1"/>
  <c r="D15" i="1" l="1"/>
  <c r="J35" i="1"/>
  <c r="I27" i="1"/>
  <c r="J38" i="1"/>
  <c r="J20" i="1"/>
  <c r="D18" i="1" l="1"/>
  <c r="D19" i="1" s="1"/>
  <c r="I46" i="1" l="1"/>
  <c r="D56" i="1"/>
  <c r="J46" i="1"/>
  <c r="J23" i="1" s="1"/>
  <c r="C67" i="2"/>
  <c r="C40" i="2"/>
  <c r="C59" i="2" s="1"/>
  <c r="K12" i="1"/>
  <c r="L12" i="1"/>
  <c r="M12" i="1"/>
  <c r="N12" i="1"/>
  <c r="O12" i="1"/>
  <c r="P12" i="1"/>
  <c r="Q12" i="1"/>
  <c r="R12" i="1"/>
  <c r="S12" i="1"/>
  <c r="T12" i="1"/>
  <c r="U12" i="1"/>
  <c r="V12" i="1"/>
  <c r="W12" i="1"/>
  <c r="X12" i="1"/>
  <c r="Y12" i="1"/>
  <c r="Z12" i="1"/>
  <c r="AA12" i="1"/>
  <c r="AB12" i="1"/>
  <c r="AC12" i="1"/>
  <c r="K25" i="1"/>
  <c r="C63" i="2" l="1"/>
  <c r="C86" i="2"/>
  <c r="C2" i="2"/>
  <c r="J44" i="1" s="1"/>
  <c r="D85" i="1" l="1"/>
  <c r="D76" i="1"/>
  <c r="D67" i="1"/>
  <c r="J45" i="1" s="1"/>
  <c r="C32" i="2"/>
  <c r="K16" i="1"/>
  <c r="L16" i="1" s="1"/>
  <c r="K15" i="1"/>
  <c r="L15" i="1" s="1"/>
  <c r="K14" i="1"/>
  <c r="K11" i="1"/>
  <c r="L11" i="1" s="1"/>
  <c r="K10" i="1"/>
  <c r="K9" i="1"/>
  <c r="L9" i="1" s="1"/>
  <c r="M9" i="1" s="1"/>
  <c r="C14" i="2"/>
  <c r="C17" i="2" l="1"/>
  <c r="C26" i="2"/>
  <c r="D21" i="2"/>
  <c r="D22" i="2" s="1"/>
  <c r="C21" i="2"/>
  <c r="C22" i="2" s="1"/>
  <c r="C36" i="2"/>
  <c r="K45" i="1"/>
  <c r="L45" i="1" s="1"/>
  <c r="M45" i="1" s="1"/>
  <c r="N45" i="1" s="1"/>
  <c r="L14" i="1"/>
  <c r="M14" i="1" s="1"/>
  <c r="D20" i="2" l="1"/>
  <c r="E20" i="2" s="1"/>
  <c r="C95" i="2"/>
  <c r="C68" i="2"/>
  <c r="C113" i="2"/>
  <c r="C101" i="2"/>
  <c r="C98" i="2"/>
  <c r="C90" i="2"/>
  <c r="C74" i="2"/>
  <c r="C47" i="2"/>
  <c r="C41" i="2"/>
  <c r="D98" i="1"/>
  <c r="D94" i="1"/>
  <c r="D89" i="1"/>
  <c r="D80" i="1"/>
  <c r="C53" i="2" l="1"/>
  <c r="C44" i="2"/>
  <c r="C107" i="2"/>
  <c r="G102" i="2"/>
  <c r="S102" i="2"/>
  <c r="S115" i="2"/>
  <c r="H102" i="2"/>
  <c r="T102" i="2"/>
  <c r="H115" i="2"/>
  <c r="T115" i="2"/>
  <c r="U102" i="2"/>
  <c r="I115" i="2"/>
  <c r="U115" i="2"/>
  <c r="J102" i="2"/>
  <c r="V102" i="2"/>
  <c r="J115" i="2"/>
  <c r="V115" i="2"/>
  <c r="K102" i="2"/>
  <c r="K115" i="2"/>
  <c r="L102" i="2"/>
  <c r="L115" i="2"/>
  <c r="M115" i="2"/>
  <c r="N102" i="2"/>
  <c r="N115" i="2"/>
  <c r="P102" i="2"/>
  <c r="E102" i="2"/>
  <c r="Q115" i="2"/>
  <c r="R102" i="2"/>
  <c r="C102" i="2"/>
  <c r="C103" i="2" s="1"/>
  <c r="M102" i="2"/>
  <c r="D102" i="2"/>
  <c r="P115" i="2"/>
  <c r="F102" i="2"/>
  <c r="R115" i="2"/>
  <c r="I102" i="2"/>
  <c r="O102" i="2"/>
  <c r="O115" i="2"/>
  <c r="Q102" i="2"/>
  <c r="C82" i="2"/>
  <c r="C83" i="2" s="1"/>
  <c r="K75" i="2"/>
  <c r="C75" i="2"/>
  <c r="L75" i="2"/>
  <c r="M75" i="2"/>
  <c r="N75" i="2"/>
  <c r="O75" i="2"/>
  <c r="P75" i="2"/>
  <c r="E75" i="2"/>
  <c r="T75" i="2"/>
  <c r="V75" i="2"/>
  <c r="D75" i="2"/>
  <c r="Q75" i="2"/>
  <c r="G75" i="2"/>
  <c r="I75" i="2"/>
  <c r="H75" i="2"/>
  <c r="J75" i="2"/>
  <c r="U75" i="2"/>
  <c r="C117" i="2"/>
  <c r="C9" i="2" s="1"/>
  <c r="J22" i="1" s="1"/>
  <c r="C114" i="2"/>
  <c r="C80" i="2"/>
  <c r="C54" i="2"/>
  <c r="C71" i="2"/>
  <c r="F75" i="2" s="1"/>
  <c r="C108" i="2"/>
  <c r="C109" i="2"/>
  <c r="C110" i="2" s="1"/>
  <c r="C81" i="2"/>
  <c r="C55" i="2"/>
  <c r="S75" i="2" l="1"/>
  <c r="R75" i="2"/>
  <c r="D48" i="2"/>
  <c r="D49" i="2" s="1"/>
  <c r="C48" i="2"/>
  <c r="C49" i="2" s="1"/>
  <c r="M48" i="2"/>
  <c r="M49" i="2" s="1"/>
  <c r="U48" i="2"/>
  <c r="U49" i="2" s="1"/>
  <c r="L48" i="2"/>
  <c r="L49" i="2" s="1"/>
  <c r="H48" i="2"/>
  <c r="H49" i="2" s="1"/>
  <c r="G48" i="2"/>
  <c r="G49" i="2" s="1"/>
  <c r="J48" i="2"/>
  <c r="J49" i="2" s="1"/>
  <c r="E48" i="2"/>
  <c r="E49" i="2" s="1"/>
  <c r="N48" i="2"/>
  <c r="N49" i="2" s="1"/>
  <c r="V48" i="2"/>
  <c r="V49" i="2" s="1"/>
  <c r="S48" i="2"/>
  <c r="S49" i="2" s="1"/>
  <c r="K48" i="2"/>
  <c r="K49" i="2" s="1"/>
  <c r="I48" i="2"/>
  <c r="I49" i="2" s="1"/>
  <c r="O48" i="2"/>
  <c r="O49" i="2" s="1"/>
  <c r="F48" i="2"/>
  <c r="F49" i="2" s="1"/>
  <c r="P48" i="2"/>
  <c r="P49" i="2" s="1"/>
  <c r="Q48" i="2"/>
  <c r="Q49" i="2" s="1"/>
  <c r="T48" i="2"/>
  <c r="T49" i="2" s="1"/>
  <c r="R48" i="2"/>
  <c r="R49" i="2" s="1"/>
  <c r="C87" i="2"/>
  <c r="C88" i="2" s="1"/>
  <c r="C60" i="2"/>
  <c r="C56" i="2"/>
  <c r="C115" i="2"/>
  <c r="AC7" i="1"/>
  <c r="AB7" i="1"/>
  <c r="AA7" i="1"/>
  <c r="Z7" i="1"/>
  <c r="Y7" i="1"/>
  <c r="X7" i="1"/>
  <c r="W7" i="1"/>
  <c r="V7" i="1"/>
  <c r="U7" i="1"/>
  <c r="T7" i="1"/>
  <c r="S7" i="1"/>
  <c r="R7" i="1"/>
  <c r="Q7" i="1"/>
  <c r="P7" i="1"/>
  <c r="O7" i="1"/>
  <c r="N7" i="1"/>
  <c r="M7" i="1"/>
  <c r="L7" i="1"/>
  <c r="K7" i="1"/>
  <c r="AC6" i="1"/>
  <c r="AB6" i="1"/>
  <c r="AA6" i="1"/>
  <c r="Z6" i="1"/>
  <c r="Y6" i="1"/>
  <c r="X6" i="1"/>
  <c r="W6" i="1"/>
  <c r="V6" i="1"/>
  <c r="U6" i="1"/>
  <c r="T6" i="1"/>
  <c r="S6" i="1"/>
  <c r="R6" i="1"/>
  <c r="R8" i="1" s="1"/>
  <c r="Q6" i="1"/>
  <c r="Q8" i="1" s="1"/>
  <c r="P6" i="1"/>
  <c r="O6" i="1"/>
  <c r="N6" i="1"/>
  <c r="M6" i="1"/>
  <c r="L6" i="1"/>
  <c r="K6" i="1"/>
  <c r="K34" i="1"/>
  <c r="L34" i="1"/>
  <c r="M34" i="1"/>
  <c r="N34" i="1"/>
  <c r="O34" i="1"/>
  <c r="P34" i="1"/>
  <c r="Q34" i="1"/>
  <c r="R34" i="1"/>
  <c r="S34" i="1"/>
  <c r="T34" i="1"/>
  <c r="U34" i="1"/>
  <c r="V34" i="1"/>
  <c r="W34" i="1"/>
  <c r="X34" i="1"/>
  <c r="Y34" i="1"/>
  <c r="Z34" i="1"/>
  <c r="AA34" i="1"/>
  <c r="AB34" i="1"/>
  <c r="C3" i="7"/>
  <c r="K30" i="1"/>
  <c r="J30" i="1"/>
  <c r="AC34" i="1"/>
  <c r="D71" i="1"/>
  <c r="J21" i="1" s="1"/>
  <c r="K19" i="1"/>
  <c r="L19" i="1" s="1"/>
  <c r="M19" i="1" s="1"/>
  <c r="N19" i="1" s="1"/>
  <c r="O19" i="1" s="1"/>
  <c r="P19" i="1" s="1"/>
  <c r="Q19" i="1" s="1"/>
  <c r="R19" i="1" s="1"/>
  <c r="S19" i="1" s="1"/>
  <c r="T19" i="1" s="1"/>
  <c r="U19" i="1" s="1"/>
  <c r="V19" i="1" s="1"/>
  <c r="W19" i="1" s="1"/>
  <c r="X19" i="1" s="1"/>
  <c r="Y19" i="1" s="1"/>
  <c r="Z19" i="1" s="1"/>
  <c r="AA19" i="1" s="1"/>
  <c r="AB19" i="1" s="1"/>
  <c r="AC19" i="1" s="1"/>
  <c r="L10" i="1"/>
  <c r="M10" i="1" s="1"/>
  <c r="N10" i="1" s="1"/>
  <c r="O10" i="1" s="1"/>
  <c r="P10" i="1" s="1"/>
  <c r="Q10" i="1" s="1"/>
  <c r="R10" i="1" s="1"/>
  <c r="S10" i="1" s="1"/>
  <c r="T10" i="1" s="1"/>
  <c r="U10" i="1" s="1"/>
  <c r="V10" i="1" s="1"/>
  <c r="W10" i="1" s="1"/>
  <c r="X10" i="1" s="1"/>
  <c r="Y10" i="1" s="1"/>
  <c r="Z10" i="1" s="1"/>
  <c r="AA10" i="1" s="1"/>
  <c r="AB10" i="1" s="1"/>
  <c r="AC10" i="1" s="1"/>
  <c r="M11" i="1"/>
  <c r="N11" i="1" s="1"/>
  <c r="O11" i="1" s="1"/>
  <c r="P11" i="1" s="1"/>
  <c r="Q11" i="1" s="1"/>
  <c r="R11" i="1" s="1"/>
  <c r="S11" i="1" s="1"/>
  <c r="T11" i="1" s="1"/>
  <c r="U11" i="1" s="1"/>
  <c r="V11" i="1" s="1"/>
  <c r="W11" i="1" s="1"/>
  <c r="X11" i="1" s="1"/>
  <c r="Y11" i="1" s="1"/>
  <c r="Z11" i="1" s="1"/>
  <c r="AA11" i="1" s="1"/>
  <c r="AB11" i="1" s="1"/>
  <c r="AC11" i="1" s="1"/>
  <c r="N14" i="1"/>
  <c r="O14" i="1" s="1"/>
  <c r="P14" i="1" s="1"/>
  <c r="Q14" i="1" s="1"/>
  <c r="R14" i="1" s="1"/>
  <c r="S14" i="1" s="1"/>
  <c r="T14" i="1" s="1"/>
  <c r="U14" i="1" s="1"/>
  <c r="V14" i="1" s="1"/>
  <c r="W14" i="1" s="1"/>
  <c r="X14" i="1" s="1"/>
  <c r="Y14" i="1" s="1"/>
  <c r="Z14" i="1" s="1"/>
  <c r="AA14" i="1" s="1"/>
  <c r="AB14" i="1" s="1"/>
  <c r="AC14" i="1" s="1"/>
  <c r="M16" i="1"/>
  <c r="N16" i="1" s="1"/>
  <c r="O16" i="1" s="1"/>
  <c r="P16" i="1" s="1"/>
  <c r="Q16" i="1" s="1"/>
  <c r="R16" i="1" s="1"/>
  <c r="S16" i="1" s="1"/>
  <c r="T16" i="1" s="1"/>
  <c r="U16" i="1" s="1"/>
  <c r="V16" i="1" s="1"/>
  <c r="W16" i="1" s="1"/>
  <c r="X16" i="1" s="1"/>
  <c r="Y16" i="1" s="1"/>
  <c r="Z16" i="1" s="1"/>
  <c r="AA16" i="1" s="1"/>
  <c r="AB16" i="1" s="1"/>
  <c r="AC16" i="1" s="1"/>
  <c r="K17" i="1"/>
  <c r="L17" i="1" s="1"/>
  <c r="M17" i="1" s="1"/>
  <c r="N17" i="1" s="1"/>
  <c r="O17" i="1" s="1"/>
  <c r="P17" i="1" s="1"/>
  <c r="Q17" i="1" s="1"/>
  <c r="R17" i="1" s="1"/>
  <c r="S17" i="1" s="1"/>
  <c r="T17" i="1" s="1"/>
  <c r="U17" i="1" s="1"/>
  <c r="V17" i="1" s="1"/>
  <c r="W17" i="1" s="1"/>
  <c r="X17" i="1" s="1"/>
  <c r="Y17" i="1" s="1"/>
  <c r="Z17" i="1" s="1"/>
  <c r="AA17" i="1" s="1"/>
  <c r="AB17" i="1" s="1"/>
  <c r="AC17" i="1" s="1"/>
  <c r="K18" i="1"/>
  <c r="L18" i="1" s="1"/>
  <c r="M18" i="1" s="1"/>
  <c r="N18" i="1" s="1"/>
  <c r="O18" i="1" s="1"/>
  <c r="P18" i="1" s="1"/>
  <c r="Q18" i="1" s="1"/>
  <c r="R18" i="1" s="1"/>
  <c r="S18" i="1" s="1"/>
  <c r="T18" i="1" s="1"/>
  <c r="U18" i="1" s="1"/>
  <c r="V18" i="1" s="1"/>
  <c r="W18" i="1" s="1"/>
  <c r="X18" i="1" s="1"/>
  <c r="Y18" i="1" s="1"/>
  <c r="Z18" i="1" s="1"/>
  <c r="AA18" i="1" s="1"/>
  <c r="AB18" i="1" s="1"/>
  <c r="AC18" i="1" s="1"/>
  <c r="I33" i="1"/>
  <c r="I32" i="1"/>
  <c r="Y38" i="1"/>
  <c r="Z38" i="1"/>
  <c r="AA38" i="1"/>
  <c r="AB38" i="1"/>
  <c r="AC38" i="1"/>
  <c r="K38" i="1"/>
  <c r="K46" i="1" s="1"/>
  <c r="Q38" i="1"/>
  <c r="L38" i="1"/>
  <c r="M38" i="1"/>
  <c r="X38" i="1"/>
  <c r="V38" i="1"/>
  <c r="W38" i="1"/>
  <c r="T38" i="1"/>
  <c r="R38" i="1"/>
  <c r="S38" i="1"/>
  <c r="U38" i="1"/>
  <c r="P38" i="1"/>
  <c r="N38" i="1"/>
  <c r="O38" i="1"/>
  <c r="U8" i="1" l="1"/>
  <c r="M8" i="1"/>
  <c r="Y8" i="1"/>
  <c r="N8" i="1"/>
  <c r="Z8" i="1"/>
  <c r="C61" i="2"/>
  <c r="K23" i="1"/>
  <c r="L46" i="1"/>
  <c r="M46" i="1" s="1"/>
  <c r="N46" i="1" s="1"/>
  <c r="O46" i="1" s="1"/>
  <c r="P46" i="1" s="1"/>
  <c r="Q46" i="1" s="1"/>
  <c r="R46" i="1" s="1"/>
  <c r="R23" i="1" s="1"/>
  <c r="O8" i="1"/>
  <c r="W8" i="1"/>
  <c r="L8" i="1"/>
  <c r="L20" i="1" s="1"/>
  <c r="P8" i="1"/>
  <c r="T8" i="1"/>
  <c r="X8" i="1"/>
  <c r="AB8" i="1"/>
  <c r="K8" i="1"/>
  <c r="S8" i="1"/>
  <c r="AC8" i="1"/>
  <c r="AC20" i="1" s="1"/>
  <c r="AC21" i="1"/>
  <c r="Z25" i="1"/>
  <c r="V25" i="1"/>
  <c r="R25" i="1"/>
  <c r="N25" i="1"/>
  <c r="AC25" i="1"/>
  <c r="Y25" i="1"/>
  <c r="U25" i="1"/>
  <c r="Q25" i="1"/>
  <c r="M25" i="1"/>
  <c r="AB25" i="1"/>
  <c r="X25" i="1"/>
  <c r="T25" i="1"/>
  <c r="P25" i="1"/>
  <c r="L25" i="1"/>
  <c r="AA25" i="1"/>
  <c r="S25" i="1"/>
  <c r="O25" i="1"/>
  <c r="W25" i="1"/>
  <c r="K13" i="1"/>
  <c r="L13" i="1" s="1"/>
  <c r="M13" i="1" s="1"/>
  <c r="N13" i="1" s="1"/>
  <c r="O13" i="1" s="1"/>
  <c r="P13" i="1" s="1"/>
  <c r="Q13" i="1" s="1"/>
  <c r="R13" i="1" s="1"/>
  <c r="S13" i="1" s="1"/>
  <c r="T13" i="1" s="1"/>
  <c r="U13" i="1" s="1"/>
  <c r="V13" i="1" s="1"/>
  <c r="W13" i="1" s="1"/>
  <c r="X13" i="1" s="1"/>
  <c r="Y13" i="1" s="1"/>
  <c r="Z13" i="1" s="1"/>
  <c r="AA13" i="1" s="1"/>
  <c r="AB13" i="1" s="1"/>
  <c r="AC13" i="1" s="1"/>
  <c r="I41" i="1"/>
  <c r="I28" i="1"/>
  <c r="M15" i="1"/>
  <c r="N15" i="1" s="1"/>
  <c r="O15" i="1" s="1"/>
  <c r="P15" i="1" s="1"/>
  <c r="Q15" i="1" s="1"/>
  <c r="R15" i="1" s="1"/>
  <c r="S15" i="1" s="1"/>
  <c r="T15" i="1" s="1"/>
  <c r="U15" i="1" s="1"/>
  <c r="V15" i="1" s="1"/>
  <c r="W15" i="1" s="1"/>
  <c r="X15" i="1" s="1"/>
  <c r="Y15" i="1" s="1"/>
  <c r="Z15" i="1" s="1"/>
  <c r="AA15" i="1" s="1"/>
  <c r="AB15" i="1" s="1"/>
  <c r="AC15" i="1" s="1"/>
  <c r="AA8" i="1"/>
  <c r="V8" i="1"/>
  <c r="C27" i="2"/>
  <c r="C28" i="2"/>
  <c r="C29" i="2" s="1"/>
  <c r="C33" i="2" l="1"/>
  <c r="C34" i="2" s="1"/>
  <c r="D59" i="2"/>
  <c r="D60" i="2" s="1"/>
  <c r="D61" i="2" s="1"/>
  <c r="T21" i="2"/>
  <c r="T22" i="2" s="1"/>
  <c r="I31" i="1"/>
  <c r="I36" i="1" s="1"/>
  <c r="I40" i="1" s="1"/>
  <c r="C6" i="7"/>
  <c r="C10" i="7" s="1"/>
  <c r="L76" i="2"/>
  <c r="G103" i="2"/>
  <c r="E76" i="2"/>
  <c r="U76" i="2"/>
  <c r="P103" i="2"/>
  <c r="N76" i="2"/>
  <c r="I103" i="2"/>
  <c r="S76" i="2"/>
  <c r="R103" i="2"/>
  <c r="P76" i="2"/>
  <c r="K103" i="2"/>
  <c r="I76" i="2"/>
  <c r="D103" i="2"/>
  <c r="T103" i="2"/>
  <c r="R76" i="2"/>
  <c r="M103" i="2"/>
  <c r="G76" i="2"/>
  <c r="F103" i="2"/>
  <c r="V103" i="2"/>
  <c r="D76" i="2"/>
  <c r="T76" i="2"/>
  <c r="O103" i="2"/>
  <c r="M76" i="2"/>
  <c r="H103" i="2"/>
  <c r="F76" i="2"/>
  <c r="V76" i="2"/>
  <c r="Q103" i="2"/>
  <c r="K76" i="2"/>
  <c r="J103" i="2"/>
  <c r="H76" i="2"/>
  <c r="S103" i="2"/>
  <c r="Q76" i="2"/>
  <c r="L103" i="2"/>
  <c r="J76" i="2"/>
  <c r="E103" i="2"/>
  <c r="U103" i="2"/>
  <c r="O76" i="2"/>
  <c r="N103" i="2"/>
  <c r="U21" i="2"/>
  <c r="U22" i="2" s="1"/>
  <c r="Q21" i="2"/>
  <c r="Q22" i="2" s="1"/>
  <c r="V21" i="2"/>
  <c r="V22" i="2" s="1"/>
  <c r="H21" i="2"/>
  <c r="H22" i="2" s="1"/>
  <c r="S21" i="2"/>
  <c r="S22" i="2" s="1"/>
  <c r="N21" i="2"/>
  <c r="N22" i="2" s="1"/>
  <c r="L21" i="2"/>
  <c r="L22" i="2" s="1"/>
  <c r="O21" i="2"/>
  <c r="O22" i="2" s="1"/>
  <c r="R21" i="2"/>
  <c r="R22" i="2" s="1"/>
  <c r="F21" i="2"/>
  <c r="F22" i="2" s="1"/>
  <c r="J21" i="2"/>
  <c r="J22" i="2" s="1"/>
  <c r="K21" i="2"/>
  <c r="K22" i="2" s="1"/>
  <c r="E21" i="2"/>
  <c r="E22" i="2" s="1"/>
  <c r="F20" i="2" s="1"/>
  <c r="G20" i="2" s="1"/>
  <c r="I21" i="2"/>
  <c r="I22" i="2" s="1"/>
  <c r="G21" i="2"/>
  <c r="G22" i="2" s="1"/>
  <c r="H20" i="2" s="1"/>
  <c r="P21" i="2"/>
  <c r="P22" i="2" s="1"/>
  <c r="M21" i="2"/>
  <c r="M22" i="2" s="1"/>
  <c r="J33" i="1"/>
  <c r="K20" i="1"/>
  <c r="K21" i="1"/>
  <c r="C8" i="2" l="1"/>
  <c r="D32" i="2"/>
  <c r="D36" i="2" s="1"/>
  <c r="V6" i="2"/>
  <c r="I20" i="2"/>
  <c r="J20" i="2" s="1"/>
  <c r="K20" i="2" s="1"/>
  <c r="L20" i="2" s="1"/>
  <c r="M20" i="2" s="1"/>
  <c r="N20" i="2" s="1"/>
  <c r="O20" i="2" s="1"/>
  <c r="P20" i="2" s="1"/>
  <c r="Q20" i="2" s="1"/>
  <c r="R20" i="2" s="1"/>
  <c r="S20" i="2" s="1"/>
  <c r="T20" i="2" s="1"/>
  <c r="U20" i="2" s="1"/>
  <c r="V20" i="2" s="1"/>
  <c r="I37" i="1"/>
  <c r="I39" i="1" s="1"/>
  <c r="D101" i="2"/>
  <c r="E101" i="2" s="1"/>
  <c r="F101" i="2" s="1"/>
  <c r="G101" i="2" s="1"/>
  <c r="H101" i="2" s="1"/>
  <c r="I101" i="2" s="1"/>
  <c r="J101" i="2" s="1"/>
  <c r="K101" i="2" s="1"/>
  <c r="L101" i="2" s="1"/>
  <c r="M101" i="2" s="1"/>
  <c r="N101" i="2" s="1"/>
  <c r="O101" i="2" s="1"/>
  <c r="P101" i="2" s="1"/>
  <c r="Q101" i="2" s="1"/>
  <c r="R101" i="2" s="1"/>
  <c r="S101" i="2" s="1"/>
  <c r="T101" i="2" s="1"/>
  <c r="U101" i="2" s="1"/>
  <c r="V101" i="2" s="1"/>
  <c r="C76" i="2"/>
  <c r="C6" i="2" s="1"/>
  <c r="T6" i="2"/>
  <c r="AA24" i="1" s="1"/>
  <c r="D6" i="2"/>
  <c r="K24" i="1" s="1"/>
  <c r="P6" i="2"/>
  <c r="W24" i="1" s="1"/>
  <c r="R6" i="2"/>
  <c r="Y24" i="1" s="1"/>
  <c r="G6" i="2"/>
  <c r="N24" i="1" s="1"/>
  <c r="O6" i="2"/>
  <c r="V24" i="1" s="1"/>
  <c r="I6" i="2"/>
  <c r="P24" i="1" s="1"/>
  <c r="F6" i="2"/>
  <c r="M24" i="1" s="1"/>
  <c r="L6" i="2"/>
  <c r="S24" i="1" s="1"/>
  <c r="H6" i="2"/>
  <c r="O24" i="1" s="1"/>
  <c r="U6" i="2"/>
  <c r="AB24" i="1" s="1"/>
  <c r="D86" i="2"/>
  <c r="M6" i="2"/>
  <c r="T24" i="1" s="1"/>
  <c r="E6" i="2"/>
  <c r="L24" i="1" s="1"/>
  <c r="N6" i="2"/>
  <c r="U24" i="1" s="1"/>
  <c r="AC24" i="1"/>
  <c r="Q6" i="2"/>
  <c r="X24" i="1" s="1"/>
  <c r="K6" i="2"/>
  <c r="R24" i="1" s="1"/>
  <c r="J6" i="2"/>
  <c r="Q24" i="1" s="1"/>
  <c r="S6" i="2"/>
  <c r="Z24" i="1" s="1"/>
  <c r="D113" i="2"/>
  <c r="D33" i="2"/>
  <c r="D34" i="2" s="1"/>
  <c r="K33" i="1"/>
  <c r="L23" i="1"/>
  <c r="L21" i="1"/>
  <c r="W32" i="1" l="1"/>
  <c r="S32" i="1"/>
  <c r="AA32" i="1"/>
  <c r="U32" i="1"/>
  <c r="X32" i="1"/>
  <c r="T32" i="1"/>
  <c r="N32" i="1"/>
  <c r="Z32" i="1"/>
  <c r="AC32" i="1"/>
  <c r="M32" i="1"/>
  <c r="Y32" i="1"/>
  <c r="AB32" i="1"/>
  <c r="Q32" i="1"/>
  <c r="P32" i="1"/>
  <c r="R32" i="1"/>
  <c r="L32" i="1"/>
  <c r="O32" i="1"/>
  <c r="V32" i="1"/>
  <c r="D117" i="2"/>
  <c r="D114" i="2"/>
  <c r="D90" i="2"/>
  <c r="D87" i="2"/>
  <c r="D88" i="2" s="1"/>
  <c r="E86" i="2" s="1"/>
  <c r="D47" i="2"/>
  <c r="E47" i="2" s="1"/>
  <c r="F47" i="2" s="1"/>
  <c r="G47" i="2" s="1"/>
  <c r="H47" i="2" s="1"/>
  <c r="I47" i="2" s="1"/>
  <c r="J47" i="2" s="1"/>
  <c r="K47" i="2" s="1"/>
  <c r="L47" i="2" s="1"/>
  <c r="M47" i="2" s="1"/>
  <c r="N47" i="2" s="1"/>
  <c r="O47" i="2" s="1"/>
  <c r="P47" i="2" s="1"/>
  <c r="Q47" i="2" s="1"/>
  <c r="R47" i="2" s="1"/>
  <c r="S47" i="2" s="1"/>
  <c r="T47" i="2" s="1"/>
  <c r="U47" i="2" s="1"/>
  <c r="V47" i="2" s="1"/>
  <c r="J24" i="1"/>
  <c r="J27" i="1" s="1"/>
  <c r="D74" i="2"/>
  <c r="E74" i="2" s="1"/>
  <c r="F74" i="2" s="1"/>
  <c r="G74" i="2" s="1"/>
  <c r="H74" i="2" s="1"/>
  <c r="I74" i="2" s="1"/>
  <c r="J74" i="2" s="1"/>
  <c r="K74" i="2" s="1"/>
  <c r="L74" i="2" s="1"/>
  <c r="M74" i="2" s="1"/>
  <c r="N74" i="2" s="1"/>
  <c r="K32" i="1"/>
  <c r="N9" i="1"/>
  <c r="L33" i="1"/>
  <c r="M23" i="1"/>
  <c r="O45" i="1"/>
  <c r="M20" i="1"/>
  <c r="M21" i="1"/>
  <c r="K44" i="1" l="1"/>
  <c r="L44" i="1" s="1"/>
  <c r="M44" i="1" s="1"/>
  <c r="N44" i="1" s="1"/>
  <c r="O44" i="1" s="1"/>
  <c r="P44" i="1" s="1"/>
  <c r="Q44" i="1" s="1"/>
  <c r="R44" i="1" s="1"/>
  <c r="S44" i="1" s="1"/>
  <c r="T44" i="1" s="1"/>
  <c r="U44" i="1" s="1"/>
  <c r="V44" i="1" s="1"/>
  <c r="W44" i="1" s="1"/>
  <c r="X44" i="1" s="1"/>
  <c r="Y44" i="1" s="1"/>
  <c r="Z44" i="1" s="1"/>
  <c r="AA44" i="1" s="1"/>
  <c r="AB44" i="1" s="1"/>
  <c r="AC44" i="1" s="1"/>
  <c r="J28" i="1"/>
  <c r="D6" i="7" s="1"/>
  <c r="D13" i="7" s="1"/>
  <c r="D12" i="7" s="1"/>
  <c r="O74" i="2"/>
  <c r="P74" i="2" s="1"/>
  <c r="Q74" i="2" s="1"/>
  <c r="R74" i="2" s="1"/>
  <c r="S74" i="2" s="1"/>
  <c r="T74" i="2" s="1"/>
  <c r="U74" i="2" s="1"/>
  <c r="V74" i="2" s="1"/>
  <c r="D115" i="2"/>
  <c r="E113" i="2" s="1"/>
  <c r="E117" i="2" s="1"/>
  <c r="E90" i="2"/>
  <c r="E87" i="2"/>
  <c r="D63" i="2"/>
  <c r="D9" i="2" s="1"/>
  <c r="E32" i="2"/>
  <c r="E36" i="2" s="1"/>
  <c r="J32" i="1"/>
  <c r="O9" i="1"/>
  <c r="N23" i="1"/>
  <c r="M33" i="1"/>
  <c r="P45" i="1"/>
  <c r="N21" i="1"/>
  <c r="N20" i="1"/>
  <c r="D8" i="2" l="1"/>
  <c r="D7" i="7"/>
  <c r="D8" i="7" s="1"/>
  <c r="D9" i="7" s="1"/>
  <c r="J29" i="1" s="1"/>
  <c r="J31" i="1" s="1"/>
  <c r="D10" i="7"/>
  <c r="E33" i="2"/>
  <c r="E114" i="2"/>
  <c r="E88" i="2"/>
  <c r="F86" i="2" s="1"/>
  <c r="F90" i="2" s="1"/>
  <c r="E59" i="2"/>
  <c r="E60" i="2" s="1"/>
  <c r="E61" i="2" s="1"/>
  <c r="K22" i="1"/>
  <c r="P9" i="1"/>
  <c r="Q45" i="1"/>
  <c r="N33" i="1"/>
  <c r="O20" i="1"/>
  <c r="O21" i="1"/>
  <c r="K27" i="1" l="1"/>
  <c r="K28" i="1" s="1"/>
  <c r="E6" i="7" s="1"/>
  <c r="J37" i="1"/>
  <c r="J39" i="1" s="1"/>
  <c r="J36" i="1"/>
  <c r="J40" i="1" s="1"/>
  <c r="E34" i="2"/>
  <c r="E115" i="2"/>
  <c r="F113" i="2" s="1"/>
  <c r="F117" i="2" s="1"/>
  <c r="F87" i="2"/>
  <c r="F59" i="2"/>
  <c r="E63" i="2"/>
  <c r="Q9" i="1"/>
  <c r="O23" i="1"/>
  <c r="R45" i="1"/>
  <c r="P20" i="1"/>
  <c r="P21" i="1"/>
  <c r="E8" i="2" l="1"/>
  <c r="E10" i="7"/>
  <c r="E7" i="7"/>
  <c r="E14" i="7" s="1"/>
  <c r="E13" i="7"/>
  <c r="O33" i="1"/>
  <c r="E9" i="2"/>
  <c r="L22" i="1" s="1"/>
  <c r="F32" i="2"/>
  <c r="F36" i="2" s="1"/>
  <c r="F114" i="2"/>
  <c r="F88" i="2"/>
  <c r="G86" i="2" s="1"/>
  <c r="F63" i="2"/>
  <c r="F60" i="2"/>
  <c r="R9" i="1"/>
  <c r="S45" i="1"/>
  <c r="P23" i="1"/>
  <c r="Q21" i="1"/>
  <c r="Q20" i="1"/>
  <c r="E8" i="7" l="1"/>
  <c r="E9" i="7" s="1"/>
  <c r="K29" i="1" s="1"/>
  <c r="K31" i="1" s="1"/>
  <c r="L27" i="1"/>
  <c r="L28" i="1" s="1"/>
  <c r="F6" i="7" s="1"/>
  <c r="P33" i="1"/>
  <c r="J42" i="1"/>
  <c r="J41" i="1"/>
  <c r="F9" i="2"/>
  <c r="M22" i="1" s="1"/>
  <c r="F33" i="2"/>
  <c r="F34" i="2" s="1"/>
  <c r="G114" i="2"/>
  <c r="H114" i="2" s="1"/>
  <c r="I114" i="2" s="1"/>
  <c r="J114" i="2" s="1"/>
  <c r="K114" i="2" s="1"/>
  <c r="L114" i="2" s="1"/>
  <c r="M114" i="2" s="1"/>
  <c r="N114" i="2" s="1"/>
  <c r="O114" i="2" s="1"/>
  <c r="P114" i="2" s="1"/>
  <c r="Q114" i="2" s="1"/>
  <c r="R114" i="2" s="1"/>
  <c r="S114" i="2" s="1"/>
  <c r="T114" i="2" s="1"/>
  <c r="U114" i="2" s="1"/>
  <c r="V114" i="2" s="1"/>
  <c r="F115" i="2"/>
  <c r="G113" i="2" s="1"/>
  <c r="G90" i="2"/>
  <c r="G87" i="2"/>
  <c r="F61" i="2"/>
  <c r="G59" i="2" s="1"/>
  <c r="E12" i="7"/>
  <c r="S9" i="1"/>
  <c r="Q23" i="1"/>
  <c r="T45" i="1"/>
  <c r="R21" i="1"/>
  <c r="R20" i="1"/>
  <c r="G115" i="2" l="1"/>
  <c r="F10" i="7"/>
  <c r="F13" i="7"/>
  <c r="F7" i="7"/>
  <c r="F14" i="7" s="1"/>
  <c r="M27" i="1"/>
  <c r="M28" i="1" s="1"/>
  <c r="G6" i="7" s="1"/>
  <c r="G10" i="7" s="1"/>
  <c r="K37" i="1"/>
  <c r="K39" i="1" s="1"/>
  <c r="K36" i="1"/>
  <c r="K40" i="1" s="1"/>
  <c r="Q33" i="1"/>
  <c r="S46" i="1"/>
  <c r="G32" i="2"/>
  <c r="G33" i="2" s="1"/>
  <c r="F8" i="2"/>
  <c r="H113" i="2"/>
  <c r="H117" i="2" s="1"/>
  <c r="G117" i="2"/>
  <c r="G88" i="2"/>
  <c r="H86" i="2" s="1"/>
  <c r="G63" i="2"/>
  <c r="G60" i="2"/>
  <c r="G61" i="2" s="1"/>
  <c r="H59" i="2" s="1"/>
  <c r="T9" i="1"/>
  <c r="U45" i="1"/>
  <c r="R33" i="1"/>
  <c r="S20" i="1"/>
  <c r="S21" i="1"/>
  <c r="F8" i="7" l="1"/>
  <c r="F9" i="7" s="1"/>
  <c r="L29" i="1" s="1"/>
  <c r="L31" i="1" s="1"/>
  <c r="I113" i="2"/>
  <c r="I117" i="2" s="1"/>
  <c r="F15" i="7"/>
  <c r="F12" i="7" s="1"/>
  <c r="G7" i="7" s="1"/>
  <c r="G8" i="7" s="1"/>
  <c r="G13" i="7"/>
  <c r="K42" i="1"/>
  <c r="S23" i="1"/>
  <c r="T46" i="1"/>
  <c r="U46" i="1" s="1"/>
  <c r="V46" i="1" s="1"/>
  <c r="W46" i="1" s="1"/>
  <c r="X46" i="1" s="1"/>
  <c r="Y46" i="1" s="1"/>
  <c r="Z46" i="1" s="1"/>
  <c r="AA46" i="1" s="1"/>
  <c r="AB46" i="1" s="1"/>
  <c r="AC46" i="1" s="1"/>
  <c r="G36" i="2"/>
  <c r="G9" i="2" s="1"/>
  <c r="N22" i="1" s="1"/>
  <c r="G34" i="2"/>
  <c r="G8" i="2" s="1"/>
  <c r="H90" i="2"/>
  <c r="H87" i="2"/>
  <c r="H63" i="2"/>
  <c r="H60" i="2"/>
  <c r="H61" i="2" s="1"/>
  <c r="K41" i="1"/>
  <c r="U9" i="1"/>
  <c r="V45" i="1"/>
  <c r="T20" i="1"/>
  <c r="T21" i="1"/>
  <c r="G16" i="7" l="1"/>
  <c r="G14" i="7"/>
  <c r="G15" i="7"/>
  <c r="N27" i="1"/>
  <c r="N28" i="1" s="1"/>
  <c r="H6" i="7" s="1"/>
  <c r="S33" i="1"/>
  <c r="L37" i="1"/>
  <c r="L39" i="1" s="1"/>
  <c r="L36" i="1"/>
  <c r="L40" i="1" s="1"/>
  <c r="G9" i="7"/>
  <c r="M29" i="1" s="1"/>
  <c r="M31" i="1" s="1"/>
  <c r="H32" i="2"/>
  <c r="H36" i="2" s="1"/>
  <c r="J113" i="2"/>
  <c r="J117" i="2" s="1"/>
  <c r="H88" i="2"/>
  <c r="I86" i="2" s="1"/>
  <c r="I59" i="2"/>
  <c r="I60" i="2" s="1"/>
  <c r="I61" i="2" s="1"/>
  <c r="H33" i="2"/>
  <c r="H34" i="2" s="1"/>
  <c r="V9" i="1"/>
  <c r="W45" i="1"/>
  <c r="T23" i="1"/>
  <c r="U20" i="1"/>
  <c r="U21" i="1"/>
  <c r="G12" i="7" l="1"/>
  <c r="H7" i="7" s="1"/>
  <c r="H17" i="7" s="1"/>
  <c r="H13" i="7"/>
  <c r="H10" i="7"/>
  <c r="M37" i="1"/>
  <c r="M39" i="1" s="1"/>
  <c r="M36" i="1"/>
  <c r="M40" i="1" s="1"/>
  <c r="T33" i="1"/>
  <c r="M42" i="1"/>
  <c r="L42" i="1"/>
  <c r="H9" i="2"/>
  <c r="O22" i="1" s="1"/>
  <c r="K113" i="2"/>
  <c r="K117" i="2" s="1"/>
  <c r="I90" i="2"/>
  <c r="I87" i="2"/>
  <c r="L41" i="1"/>
  <c r="I63" i="2"/>
  <c r="H8" i="2"/>
  <c r="W9" i="1"/>
  <c r="X45" i="1"/>
  <c r="U23" i="1"/>
  <c r="V21" i="1"/>
  <c r="V20" i="1"/>
  <c r="H8" i="7" l="1"/>
  <c r="H9" i="7" s="1"/>
  <c r="N29" i="1" s="1"/>
  <c r="N31" i="1" s="1"/>
  <c r="H16" i="7"/>
  <c r="H15" i="7"/>
  <c r="H14" i="7"/>
  <c r="O27" i="1"/>
  <c r="O28" i="1" s="1"/>
  <c r="I6" i="7" s="1"/>
  <c r="I10" i="7" s="1"/>
  <c r="U33" i="1"/>
  <c r="M41" i="1"/>
  <c r="L113" i="2"/>
  <c r="L117" i="2" s="1"/>
  <c r="I88" i="2"/>
  <c r="J86" i="2" s="1"/>
  <c r="I32" i="2"/>
  <c r="I36" i="2" s="1"/>
  <c r="J59" i="2"/>
  <c r="J60" i="2" s="1"/>
  <c r="J61" i="2" s="1"/>
  <c r="X9" i="1"/>
  <c r="V23" i="1"/>
  <c r="Y45" i="1"/>
  <c r="W21" i="1"/>
  <c r="W20" i="1"/>
  <c r="H12" i="7" l="1"/>
  <c r="I7" i="7" s="1"/>
  <c r="I14" i="7" s="1"/>
  <c r="I13" i="7"/>
  <c r="N37" i="1"/>
  <c r="N39" i="1" s="1"/>
  <c r="N36" i="1"/>
  <c r="N40" i="1" s="1"/>
  <c r="V33" i="1"/>
  <c r="I9" i="2"/>
  <c r="P22" i="1" s="1"/>
  <c r="M113" i="2"/>
  <c r="M117" i="2" s="1"/>
  <c r="J90" i="2"/>
  <c r="J87" i="2"/>
  <c r="I33" i="2"/>
  <c r="K59" i="2"/>
  <c r="K60" i="2" s="1"/>
  <c r="K61" i="2" s="1"/>
  <c r="J63" i="2"/>
  <c r="Y9" i="1"/>
  <c r="Z45" i="1"/>
  <c r="W23" i="1"/>
  <c r="X21" i="1"/>
  <c r="X20" i="1"/>
  <c r="I8" i="7" l="1"/>
  <c r="I9" i="7" s="1"/>
  <c r="O29" i="1" s="1"/>
  <c r="O31" i="1" s="1"/>
  <c r="I18" i="7"/>
  <c r="I15" i="7"/>
  <c r="I17" i="7"/>
  <c r="I16" i="7"/>
  <c r="P27" i="1"/>
  <c r="P28" i="1" s="1"/>
  <c r="J6" i="7" s="1"/>
  <c r="N42" i="1"/>
  <c r="W33" i="1"/>
  <c r="I34" i="2"/>
  <c r="I8" i="2" s="1"/>
  <c r="N113" i="2"/>
  <c r="N117" i="2" s="1"/>
  <c r="J88" i="2"/>
  <c r="K86" i="2" s="1"/>
  <c r="L59" i="2"/>
  <c r="L60" i="2" s="1"/>
  <c r="L61" i="2" s="1"/>
  <c r="N41" i="1"/>
  <c r="K63" i="2"/>
  <c r="Z9" i="1"/>
  <c r="X23" i="1"/>
  <c r="AA45" i="1"/>
  <c r="Y21" i="1"/>
  <c r="Y20" i="1"/>
  <c r="I12" i="7" l="1"/>
  <c r="J7" i="7" s="1"/>
  <c r="J16" i="7" s="1"/>
  <c r="J13" i="7"/>
  <c r="J10" i="7"/>
  <c r="O37" i="1"/>
  <c r="O39" i="1" s="1"/>
  <c r="O36" i="1"/>
  <c r="O40" i="1" s="1"/>
  <c r="X33" i="1"/>
  <c r="J32" i="2"/>
  <c r="J36" i="2" s="1"/>
  <c r="O113" i="2"/>
  <c r="O117" i="2" s="1"/>
  <c r="K90" i="2"/>
  <c r="K87" i="2"/>
  <c r="O42" i="1"/>
  <c r="L63" i="2"/>
  <c r="J33" i="2"/>
  <c r="AA9" i="1"/>
  <c r="Y23" i="1"/>
  <c r="AB45" i="1"/>
  <c r="AC45" i="1" s="1"/>
  <c r="Z20" i="1"/>
  <c r="Z21" i="1"/>
  <c r="J34" i="2" l="1"/>
  <c r="J8" i="2" s="1"/>
  <c r="J8" i="7"/>
  <c r="J9" i="7" s="1"/>
  <c r="P29" i="1" s="1"/>
  <c r="J19" i="7"/>
  <c r="J17" i="7"/>
  <c r="J14" i="7"/>
  <c r="J15" i="7"/>
  <c r="J18" i="7"/>
  <c r="Y33" i="1"/>
  <c r="J9" i="2"/>
  <c r="Q22" i="1" s="1"/>
  <c r="P113" i="2"/>
  <c r="P117" i="2" s="1"/>
  <c r="K88" i="2"/>
  <c r="L86" i="2" s="1"/>
  <c r="L87" i="2" s="1"/>
  <c r="O41" i="1"/>
  <c r="M59" i="2"/>
  <c r="M60" i="2" s="1"/>
  <c r="M61" i="2" s="1"/>
  <c r="AB9" i="1"/>
  <c r="Z23" i="1"/>
  <c r="AA21" i="1"/>
  <c r="AA20" i="1"/>
  <c r="J12" i="7" l="1"/>
  <c r="Q27" i="1"/>
  <c r="Q28" i="1" s="1"/>
  <c r="K6" i="7" s="1"/>
  <c r="Z33" i="1"/>
  <c r="P31" i="1"/>
  <c r="Q113" i="2"/>
  <c r="L88" i="2"/>
  <c r="M86" i="2" s="1"/>
  <c r="L90" i="2"/>
  <c r="N59" i="2"/>
  <c r="N60" i="2" s="1"/>
  <c r="N61" i="2" s="1"/>
  <c r="M63" i="2"/>
  <c r="K32" i="2"/>
  <c r="AC9" i="1"/>
  <c r="AA23" i="1"/>
  <c r="AB20" i="1"/>
  <c r="AB21" i="1"/>
  <c r="K7" i="7" l="1"/>
  <c r="K14" i="7" s="1"/>
  <c r="K13" i="7"/>
  <c r="K10" i="7"/>
  <c r="P37" i="1"/>
  <c r="P39" i="1" s="1"/>
  <c r="P36" i="1"/>
  <c r="P40" i="1" s="1"/>
  <c r="AA33" i="1"/>
  <c r="Q117" i="2"/>
  <c r="R113" i="2"/>
  <c r="M90" i="2"/>
  <c r="M87" i="2"/>
  <c r="N63" i="2"/>
  <c r="K36" i="2"/>
  <c r="K33" i="2"/>
  <c r="K34" i="2" s="1"/>
  <c r="AB23" i="1"/>
  <c r="AC23" i="1"/>
  <c r="K8" i="7" l="1"/>
  <c r="K9" i="7" s="1"/>
  <c r="Q29" i="1" s="1"/>
  <c r="K16" i="7"/>
  <c r="K18" i="7"/>
  <c r="K20" i="7"/>
  <c r="K15" i="7"/>
  <c r="K19" i="7"/>
  <c r="K17" i="7"/>
  <c r="AB33" i="1"/>
  <c r="AC33" i="1"/>
  <c r="P42" i="1"/>
  <c r="P41" i="1"/>
  <c r="K9" i="2"/>
  <c r="R22" i="1" s="1"/>
  <c r="R117" i="2"/>
  <c r="M88" i="2"/>
  <c r="N86" i="2" s="1"/>
  <c r="O59" i="2"/>
  <c r="O60" i="2" s="1"/>
  <c r="O61" i="2" s="1"/>
  <c r="K8" i="2"/>
  <c r="K12" i="7" l="1"/>
  <c r="R27" i="1"/>
  <c r="R28" i="1" s="1"/>
  <c r="L6" i="7" s="1"/>
  <c r="Q31" i="1"/>
  <c r="S113" i="2"/>
  <c r="S117" i="2" s="1"/>
  <c r="N90" i="2"/>
  <c r="N87" i="2"/>
  <c r="O87" i="2" s="1"/>
  <c r="O63" i="2"/>
  <c r="L32" i="2"/>
  <c r="L13" i="7" l="1"/>
  <c r="L10" i="7"/>
  <c r="L7" i="7"/>
  <c r="L17" i="7" s="1"/>
  <c r="Q37" i="1"/>
  <c r="Q39" i="1" s="1"/>
  <c r="Q36" i="1"/>
  <c r="Q40" i="1" s="1"/>
  <c r="T113" i="2"/>
  <c r="T117" i="2" s="1"/>
  <c r="N88" i="2"/>
  <c r="O86" i="2" s="1"/>
  <c r="P59" i="2"/>
  <c r="P60" i="2" s="1"/>
  <c r="P61" i="2" s="1"/>
  <c r="L36" i="2"/>
  <c r="L33" i="2"/>
  <c r="L34" i="2" s="1"/>
  <c r="L8" i="7" l="1"/>
  <c r="L9" i="7" s="1"/>
  <c r="R29" i="1" s="1"/>
  <c r="L20" i="7"/>
  <c r="L14" i="7"/>
  <c r="P87" i="2"/>
  <c r="O90" i="2"/>
  <c r="L15" i="7"/>
  <c r="L16" i="7"/>
  <c r="L21" i="7"/>
  <c r="L19" i="7"/>
  <c r="L18" i="7"/>
  <c r="O88" i="2"/>
  <c r="Q41" i="1"/>
  <c r="Q42" i="1"/>
  <c r="L9" i="2"/>
  <c r="S22" i="1" s="1"/>
  <c r="U113" i="2"/>
  <c r="U117" i="2" s="1"/>
  <c r="P63" i="2"/>
  <c r="L8" i="2"/>
  <c r="L12" i="7" l="1"/>
  <c r="S27" i="1"/>
  <c r="S28" i="1" s="1"/>
  <c r="M6" i="7" s="1"/>
  <c r="R31" i="1"/>
  <c r="V113" i="2"/>
  <c r="V117" i="2" s="1"/>
  <c r="P86" i="2"/>
  <c r="P88" i="2" s="1"/>
  <c r="Q59" i="2"/>
  <c r="Q60" i="2" s="1"/>
  <c r="Q61" i="2" s="1"/>
  <c r="M32" i="2"/>
  <c r="M10" i="7" l="1"/>
  <c r="M13" i="7"/>
  <c r="M7" i="7"/>
  <c r="M8" i="7" s="1"/>
  <c r="M9" i="7" s="1"/>
  <c r="S29" i="1" s="1"/>
  <c r="R37" i="1"/>
  <c r="R39" i="1" s="1"/>
  <c r="R36" i="1"/>
  <c r="R40" i="1" s="1"/>
  <c r="P90" i="2"/>
  <c r="Q87" i="2"/>
  <c r="Q88" i="2" s="1"/>
  <c r="Q86" i="2"/>
  <c r="Q63" i="2"/>
  <c r="M36" i="2"/>
  <c r="M33" i="2"/>
  <c r="M18" i="7" l="1"/>
  <c r="M21" i="7"/>
  <c r="M15" i="7"/>
  <c r="M14" i="7"/>
  <c r="M17" i="7"/>
  <c r="M19" i="7"/>
  <c r="M20" i="7"/>
  <c r="M16" i="7"/>
  <c r="M22" i="7"/>
  <c r="S31" i="1"/>
  <c r="R41" i="1"/>
  <c r="R42" i="1"/>
  <c r="M34" i="2"/>
  <c r="M8" i="2" s="1"/>
  <c r="M9" i="2"/>
  <c r="T22" i="1" s="1"/>
  <c r="Q90" i="2"/>
  <c r="R87" i="2"/>
  <c r="R88" i="2" s="1"/>
  <c r="R86" i="2"/>
  <c r="R59" i="2"/>
  <c r="R60" i="2" s="1"/>
  <c r="R61" i="2" s="1"/>
  <c r="M12" i="7" l="1"/>
  <c r="T27" i="1"/>
  <c r="T28" i="1" s="1"/>
  <c r="N6" i="7" s="1"/>
  <c r="N10" i="7" s="1"/>
  <c r="S37" i="1"/>
  <c r="S36" i="1"/>
  <c r="S40" i="1" s="1"/>
  <c r="N32" i="2"/>
  <c r="R90" i="2"/>
  <c r="S87" i="2"/>
  <c r="S86" i="2"/>
  <c r="S59" i="2"/>
  <c r="S60" i="2" s="1"/>
  <c r="S61" i="2" s="1"/>
  <c r="R63" i="2"/>
  <c r="N13" i="7" l="1"/>
  <c r="N7" i="7"/>
  <c r="N8" i="7" s="1"/>
  <c r="N9" i="7" s="1"/>
  <c r="T29" i="1" s="1"/>
  <c r="S42" i="1"/>
  <c r="S39" i="1"/>
  <c r="S41" i="1" s="1"/>
  <c r="N36" i="2"/>
  <c r="N9" i="2" s="1"/>
  <c r="U22" i="1" s="1"/>
  <c r="N33" i="2"/>
  <c r="N34" i="2" s="1"/>
  <c r="N8" i="2" s="1"/>
  <c r="S90" i="2"/>
  <c r="T87" i="2"/>
  <c r="S88" i="2"/>
  <c r="T86" i="2" s="1"/>
  <c r="T59" i="2"/>
  <c r="T60" i="2" s="1"/>
  <c r="T61" i="2" s="1"/>
  <c r="S63" i="2"/>
  <c r="N22" i="7" l="1"/>
  <c r="N18" i="7"/>
  <c r="N17" i="7"/>
  <c r="N21" i="7"/>
  <c r="N19" i="7"/>
  <c r="N15" i="7"/>
  <c r="N14" i="7"/>
  <c r="U27" i="1"/>
  <c r="U28" i="1" s="1"/>
  <c r="O6" i="7" s="1"/>
  <c r="N16" i="7"/>
  <c r="N20" i="7"/>
  <c r="T31" i="1"/>
  <c r="T42" i="1"/>
  <c r="O32" i="2"/>
  <c r="O36" i="2" s="1"/>
  <c r="T90" i="2"/>
  <c r="U87" i="2"/>
  <c r="T88" i="2"/>
  <c r="U86" i="2" s="1"/>
  <c r="T63" i="2"/>
  <c r="O33" i="2"/>
  <c r="O34" i="2" s="1"/>
  <c r="N12" i="7" l="1"/>
  <c r="O7" i="7" s="1"/>
  <c r="O16" i="7" s="1"/>
  <c r="O10" i="7"/>
  <c r="O13" i="7"/>
  <c r="T37" i="1"/>
  <c r="T36" i="1"/>
  <c r="T40" i="1" s="1"/>
  <c r="O9" i="2"/>
  <c r="V22" i="1" s="1"/>
  <c r="U90" i="2"/>
  <c r="V87" i="2"/>
  <c r="U88" i="2"/>
  <c r="V86" i="2" s="1"/>
  <c r="V90" i="2" s="1"/>
  <c r="U59" i="2"/>
  <c r="U60" i="2" s="1"/>
  <c r="U61" i="2" s="1"/>
  <c r="O8" i="2"/>
  <c r="O8" i="7" l="1"/>
  <c r="O9" i="7" s="1"/>
  <c r="U29" i="1" s="1"/>
  <c r="O22" i="7"/>
  <c r="O21" i="7"/>
  <c r="O17" i="7"/>
  <c r="O14" i="7"/>
  <c r="O20" i="7"/>
  <c r="O18" i="7"/>
  <c r="O15" i="7"/>
  <c r="O19" i="7"/>
  <c r="V27" i="1"/>
  <c r="V28" i="1" s="1"/>
  <c r="P6" i="7" s="1"/>
  <c r="T39" i="1"/>
  <c r="T41" i="1" s="1"/>
  <c r="U42" i="1"/>
  <c r="V88" i="2"/>
  <c r="U63" i="2"/>
  <c r="P32" i="2"/>
  <c r="O12" i="7" l="1"/>
  <c r="P7" i="7" s="1"/>
  <c r="P8" i="7" s="1"/>
  <c r="P9" i="7" s="1"/>
  <c r="V29" i="1" s="1"/>
  <c r="V31" i="1" s="1"/>
  <c r="V37" i="1" s="1"/>
  <c r="V39" i="1" s="1"/>
  <c r="P13" i="7"/>
  <c r="P10" i="7"/>
  <c r="U31" i="1"/>
  <c r="V59" i="2"/>
  <c r="V60" i="2" s="1"/>
  <c r="V61" i="2" s="1"/>
  <c r="P36" i="2"/>
  <c r="P33" i="2"/>
  <c r="P34" i="2" s="1"/>
  <c r="P15" i="7" l="1"/>
  <c r="P17" i="7"/>
  <c r="P18" i="7"/>
  <c r="P16" i="7"/>
  <c r="P19" i="7"/>
  <c r="P14" i="7"/>
  <c r="P20" i="7"/>
  <c r="P21" i="7"/>
  <c r="P22" i="7"/>
  <c r="U36" i="1"/>
  <c r="U40" i="1" s="1"/>
  <c r="V36" i="1"/>
  <c r="V40" i="1" s="1"/>
  <c r="U37" i="1"/>
  <c r="V41" i="1"/>
  <c r="V42" i="1"/>
  <c r="P9" i="2"/>
  <c r="W22" i="1" s="1"/>
  <c r="V63" i="2"/>
  <c r="P8" i="2"/>
  <c r="P12" i="7" l="1"/>
  <c r="W27" i="1"/>
  <c r="W28" i="1" s="1"/>
  <c r="Q6" i="7" s="1"/>
  <c r="U39" i="1"/>
  <c r="U41" i="1" s="1"/>
  <c r="Q32" i="2"/>
  <c r="Q10" i="7" l="1"/>
  <c r="Q13" i="7"/>
  <c r="Q7" i="7"/>
  <c r="Q8" i="7" s="1"/>
  <c r="Q9" i="7" s="1"/>
  <c r="W29" i="1" s="1"/>
  <c r="W31" i="1" s="1"/>
  <c r="W42" i="1"/>
  <c r="Q36" i="2"/>
  <c r="Q33" i="2"/>
  <c r="Q34" i="2" s="1"/>
  <c r="Q18" i="7" l="1"/>
  <c r="Q20" i="7"/>
  <c r="Q15" i="7"/>
  <c r="Q16" i="7"/>
  <c r="Q19" i="7"/>
  <c r="Q22" i="7"/>
  <c r="Q17" i="7"/>
  <c r="Q14" i="7"/>
  <c r="Q21" i="7"/>
  <c r="W37" i="1"/>
  <c r="W36" i="1"/>
  <c r="W40" i="1" s="1"/>
  <c r="Q9" i="2"/>
  <c r="X22" i="1" s="1"/>
  <c r="Q8" i="2"/>
  <c r="Q12" i="7" l="1"/>
  <c r="X27" i="1"/>
  <c r="X28" i="1" s="1"/>
  <c r="R6" i="7" s="1"/>
  <c r="W39" i="1"/>
  <c r="W41" i="1" s="1"/>
  <c r="R32" i="2"/>
  <c r="R13" i="7" l="1"/>
  <c r="R10" i="7"/>
  <c r="R7" i="7"/>
  <c r="R8" i="7" s="1"/>
  <c r="R9" i="7" s="1"/>
  <c r="X29" i="1" s="1"/>
  <c r="X31" i="1" s="1"/>
  <c r="X37" i="1" s="1"/>
  <c r="X39" i="1" s="1"/>
  <c r="R36" i="2"/>
  <c r="R33" i="2"/>
  <c r="R34" i="2" s="1"/>
  <c r="R21" i="7" l="1"/>
  <c r="R15" i="7"/>
  <c r="R19" i="7"/>
  <c r="R22" i="7"/>
  <c r="R14" i="7"/>
  <c r="R20" i="7"/>
  <c r="R18" i="7"/>
  <c r="R16" i="7"/>
  <c r="R17" i="7"/>
  <c r="X36" i="1"/>
  <c r="X40" i="1" s="1"/>
  <c r="X41" i="1"/>
  <c r="X42" i="1"/>
  <c r="R9" i="2"/>
  <c r="Y22" i="1" s="1"/>
  <c r="R8" i="2"/>
  <c r="R12" i="7" l="1"/>
  <c r="Y27" i="1"/>
  <c r="Y28" i="1" s="1"/>
  <c r="S6" i="7" s="1"/>
  <c r="S32" i="2"/>
  <c r="S10" i="7" l="1"/>
  <c r="S7" i="7"/>
  <c r="S8" i="7" s="1"/>
  <c r="S9" i="7" s="1"/>
  <c r="Y29" i="1" s="1"/>
  <c r="Y31" i="1" s="1"/>
  <c r="Y36" i="1" s="1"/>
  <c r="Y40" i="1" s="1"/>
  <c r="S13" i="7"/>
  <c r="S36" i="2"/>
  <c r="S33" i="2"/>
  <c r="S14" i="7" l="1"/>
  <c r="S22" i="7"/>
  <c r="S17" i="7"/>
  <c r="S21" i="7"/>
  <c r="S19" i="7"/>
  <c r="Y37" i="1"/>
  <c r="Y39" i="1" s="1"/>
  <c r="Y41" i="1" s="1"/>
  <c r="S16" i="7"/>
  <c r="S15" i="7"/>
  <c r="S20" i="7"/>
  <c r="S18" i="7"/>
  <c r="Y42" i="1"/>
  <c r="T33" i="2"/>
  <c r="U33" i="2" s="1"/>
  <c r="S34" i="2"/>
  <c r="S8" i="2" s="1"/>
  <c r="S9" i="2"/>
  <c r="Z22" i="1" s="1"/>
  <c r="S12" i="7" l="1"/>
  <c r="V33" i="2"/>
  <c r="Z27" i="1"/>
  <c r="Z28" i="1" s="1"/>
  <c r="T6" i="7" s="1"/>
  <c r="T34" i="2"/>
  <c r="T32" i="2"/>
  <c r="T13" i="7" l="1"/>
  <c r="T7" i="7"/>
  <c r="T17" i="7" s="1"/>
  <c r="T10" i="7"/>
  <c r="T36" i="2"/>
  <c r="T8" i="2"/>
  <c r="T8" i="7" l="1"/>
  <c r="T9" i="7" s="1"/>
  <c r="Z29" i="1" s="1"/>
  <c r="Z31" i="1" s="1"/>
  <c r="Z37" i="1" s="1"/>
  <c r="Z39" i="1" s="1"/>
  <c r="T21" i="7"/>
  <c r="T18" i="7"/>
  <c r="T16" i="7"/>
  <c r="T15" i="7"/>
  <c r="T22" i="7"/>
  <c r="T20" i="7"/>
  <c r="T14" i="7"/>
  <c r="T19" i="7"/>
  <c r="T9" i="2"/>
  <c r="AA22" i="1" s="1"/>
  <c r="U32" i="2"/>
  <c r="U34" i="2" s="1"/>
  <c r="T12" i="7" l="1"/>
  <c r="AA27" i="1"/>
  <c r="AA28" i="1" s="1"/>
  <c r="U6" i="7" s="1"/>
  <c r="Z36" i="1"/>
  <c r="Z40" i="1" s="1"/>
  <c r="Z41" i="1"/>
  <c r="Z42" i="1"/>
  <c r="U8" i="2"/>
  <c r="U36" i="2"/>
  <c r="U7" i="7" l="1"/>
  <c r="U18" i="7" s="1"/>
  <c r="U10" i="7"/>
  <c r="U13" i="7"/>
  <c r="U9" i="2"/>
  <c r="AB22" i="1" s="1"/>
  <c r="V32" i="2"/>
  <c r="V36" i="2" s="1"/>
  <c r="V9" i="2" s="1"/>
  <c r="U14" i="7" l="1"/>
  <c r="U8" i="7"/>
  <c r="U9" i="7" s="1"/>
  <c r="AA29" i="1" s="1"/>
  <c r="U21" i="7"/>
  <c r="U16" i="7"/>
  <c r="U19" i="7"/>
  <c r="U22" i="7"/>
  <c r="U20" i="7"/>
  <c r="U15" i="7"/>
  <c r="U17" i="7"/>
  <c r="AB27" i="1"/>
  <c r="AB28" i="1" s="1"/>
  <c r="V6" i="7" s="1"/>
  <c r="AA31" i="1"/>
  <c r="AA37" i="1" s="1"/>
  <c r="AA39" i="1" s="1"/>
  <c r="AC22" i="1"/>
  <c r="V34" i="2"/>
  <c r="V8" i="2" s="1"/>
  <c r="U12" i="7" l="1"/>
  <c r="V13" i="7"/>
  <c r="V10" i="7"/>
  <c r="AC27" i="1"/>
  <c r="AC28" i="1" s="1"/>
  <c r="W6" i="7" s="1"/>
  <c r="V7" i="7"/>
  <c r="V8" i="7" s="1"/>
  <c r="V9" i="7" s="1"/>
  <c r="AB29" i="1" s="1"/>
  <c r="AB31" i="1" s="1"/>
  <c r="AA36" i="1"/>
  <c r="AA40" i="1" s="1"/>
  <c r="AB42" i="1"/>
  <c r="AA41" i="1"/>
  <c r="AA42" i="1"/>
  <c r="V16" i="7" l="1"/>
  <c r="V21" i="7"/>
  <c r="V15" i="7"/>
  <c r="V22" i="7"/>
  <c r="V18" i="7"/>
  <c r="V20" i="7"/>
  <c r="V17" i="7"/>
  <c r="V19" i="7"/>
  <c r="V14" i="7"/>
  <c r="W10" i="7"/>
  <c r="W13" i="7"/>
  <c r="AB37" i="1"/>
  <c r="AB36" i="1"/>
  <c r="AB40" i="1" s="1"/>
  <c r="V12" i="7" l="1"/>
  <c r="W7" i="7" s="1"/>
  <c r="W15" i="7" s="1"/>
  <c r="AB39" i="1"/>
  <c r="AB41" i="1" s="1"/>
  <c r="W18" i="7"/>
  <c r="W22" i="7"/>
  <c r="W17" i="7" l="1"/>
  <c r="W8" i="7"/>
  <c r="W9" i="7" s="1"/>
  <c r="AC29" i="1" s="1"/>
  <c r="W19" i="7"/>
  <c r="W21" i="7"/>
  <c r="W16" i="7"/>
  <c r="W14" i="7"/>
  <c r="W20" i="7"/>
  <c r="AC42" i="1"/>
  <c r="W12" i="7" l="1"/>
  <c r="AC31" i="1"/>
  <c r="D57" i="1"/>
  <c r="D58" i="1"/>
  <c r="D59" i="1"/>
  <c r="AC36" i="1" l="1"/>
  <c r="AC40" i="1" s="1"/>
  <c r="D60" i="1" s="1"/>
  <c r="AC37" i="1"/>
  <c r="AC39" i="1" l="1"/>
  <c r="AC41" i="1" s="1"/>
  <c r="D61" i="1" s="1"/>
</calcChain>
</file>

<file path=xl/sharedStrings.xml><?xml version="1.0" encoding="utf-8"?>
<sst xmlns="http://schemas.openxmlformats.org/spreadsheetml/2006/main" count="484" uniqueCount="240">
  <si>
    <t>発電条件</t>
    <rPh sb="0" eb="2">
      <t>ハツデン</t>
    </rPh>
    <rPh sb="2" eb="4">
      <t>ジョウケン</t>
    </rPh>
    <phoneticPr fontId="2"/>
  </si>
  <si>
    <t>借入条件</t>
    <rPh sb="0" eb="2">
      <t>カリイレ</t>
    </rPh>
    <rPh sb="2" eb="4">
      <t>ジョウケン</t>
    </rPh>
    <phoneticPr fontId="2"/>
  </si>
  <si>
    <t>借入金額（千円）</t>
    <rPh sb="0" eb="2">
      <t>カリイレ</t>
    </rPh>
    <rPh sb="2" eb="4">
      <t>キンガク</t>
    </rPh>
    <rPh sb="5" eb="7">
      <t>センエン</t>
    </rPh>
    <phoneticPr fontId="2"/>
  </si>
  <si>
    <t>借入期間（年）</t>
    <rPh sb="0" eb="2">
      <t>カリイレ</t>
    </rPh>
    <rPh sb="2" eb="4">
      <t>キカン</t>
    </rPh>
    <rPh sb="5" eb="6">
      <t>ネン</t>
    </rPh>
    <phoneticPr fontId="2"/>
  </si>
  <si>
    <t>借入利率（%）</t>
    <rPh sb="0" eb="2">
      <t>カリイレ</t>
    </rPh>
    <rPh sb="2" eb="4">
      <t>リリツ</t>
    </rPh>
    <phoneticPr fontId="2"/>
  </si>
  <si>
    <t>自己資金（千円）</t>
    <rPh sb="0" eb="2">
      <t>ジコ</t>
    </rPh>
    <rPh sb="2" eb="4">
      <t>シキン</t>
    </rPh>
    <rPh sb="5" eb="7">
      <t>センエン</t>
    </rPh>
    <phoneticPr fontId="2"/>
  </si>
  <si>
    <t>1年目</t>
    <rPh sb="1" eb="3">
      <t>ネンメ</t>
    </rPh>
    <phoneticPr fontId="2"/>
  </si>
  <si>
    <t>2年目</t>
    <rPh sb="1" eb="3">
      <t>ネンメ</t>
    </rPh>
    <phoneticPr fontId="2"/>
  </si>
  <si>
    <t>3年目</t>
    <rPh sb="1" eb="3">
      <t>ネンメ</t>
    </rPh>
    <phoneticPr fontId="2"/>
  </si>
  <si>
    <t>4年目</t>
    <rPh sb="1" eb="3">
      <t>ネンメ</t>
    </rPh>
    <phoneticPr fontId="2"/>
  </si>
  <si>
    <t>5年目</t>
    <rPh sb="1" eb="3">
      <t>ネンメ</t>
    </rPh>
    <phoneticPr fontId="2"/>
  </si>
  <si>
    <t>6年目</t>
    <rPh sb="1" eb="3">
      <t>ネンメ</t>
    </rPh>
    <phoneticPr fontId="2"/>
  </si>
  <si>
    <t>7年目</t>
    <rPh sb="1" eb="3">
      <t>ネンメ</t>
    </rPh>
    <phoneticPr fontId="2"/>
  </si>
  <si>
    <t>8年目</t>
    <rPh sb="1" eb="3">
      <t>ネンメ</t>
    </rPh>
    <phoneticPr fontId="2"/>
  </si>
  <si>
    <t>9年目</t>
    <rPh sb="1" eb="3">
      <t>ネンメ</t>
    </rPh>
    <phoneticPr fontId="2"/>
  </si>
  <si>
    <t>10年目</t>
    <rPh sb="2" eb="4">
      <t>ネンメ</t>
    </rPh>
    <phoneticPr fontId="2"/>
  </si>
  <si>
    <t>11年目</t>
    <rPh sb="2" eb="4">
      <t>ネンメ</t>
    </rPh>
    <phoneticPr fontId="2"/>
  </si>
  <si>
    <t>12年目</t>
    <rPh sb="2" eb="4">
      <t>ネンメ</t>
    </rPh>
    <phoneticPr fontId="2"/>
  </si>
  <si>
    <t>13年目</t>
    <rPh sb="2" eb="4">
      <t>ネンメ</t>
    </rPh>
    <phoneticPr fontId="2"/>
  </si>
  <si>
    <t>14年目</t>
    <rPh sb="2" eb="4">
      <t>ネンメ</t>
    </rPh>
    <phoneticPr fontId="2"/>
  </si>
  <si>
    <t>15年目</t>
    <rPh sb="2" eb="4">
      <t>ネンメ</t>
    </rPh>
    <phoneticPr fontId="2"/>
  </si>
  <si>
    <t>16年目</t>
    <rPh sb="2" eb="4">
      <t>ネンメ</t>
    </rPh>
    <phoneticPr fontId="2"/>
  </si>
  <si>
    <t>17年目</t>
    <rPh sb="2" eb="4">
      <t>ネンメ</t>
    </rPh>
    <phoneticPr fontId="2"/>
  </si>
  <si>
    <t>18年目</t>
    <rPh sb="2" eb="4">
      <t>ネンメ</t>
    </rPh>
    <phoneticPr fontId="2"/>
  </si>
  <si>
    <t>19年目</t>
    <rPh sb="2" eb="4">
      <t>ネンメ</t>
    </rPh>
    <phoneticPr fontId="2"/>
  </si>
  <si>
    <t>20年目</t>
    <rPh sb="2" eb="4">
      <t>ネンメ</t>
    </rPh>
    <phoneticPr fontId="2"/>
  </si>
  <si>
    <t>固定資産税</t>
    <rPh sb="0" eb="2">
      <t>コテイ</t>
    </rPh>
    <rPh sb="2" eb="5">
      <t>シサンゼイ</t>
    </rPh>
    <phoneticPr fontId="2"/>
  </si>
  <si>
    <t>人件費</t>
    <rPh sb="0" eb="3">
      <t>ジンケンヒ</t>
    </rPh>
    <phoneticPr fontId="2"/>
  </si>
  <si>
    <t>O&amp;M費用</t>
    <rPh sb="3" eb="5">
      <t>ヒヨウ</t>
    </rPh>
    <phoneticPr fontId="2"/>
  </si>
  <si>
    <t>買取単価（円/kWh）</t>
    <rPh sb="0" eb="2">
      <t>カイトリ</t>
    </rPh>
    <rPh sb="2" eb="4">
      <t>タンカ</t>
    </rPh>
    <rPh sb="5" eb="6">
      <t>エン</t>
    </rPh>
    <phoneticPr fontId="2"/>
  </si>
  <si>
    <t>販管費</t>
    <rPh sb="0" eb="3">
      <t>ハンカンヒ</t>
    </rPh>
    <phoneticPr fontId="2"/>
  </si>
  <si>
    <t>融資支払利息</t>
    <rPh sb="0" eb="2">
      <t>ユウシ</t>
    </rPh>
    <rPh sb="2" eb="4">
      <t>シハライ</t>
    </rPh>
    <rPh sb="4" eb="6">
      <t>リソク</t>
    </rPh>
    <phoneticPr fontId="2"/>
  </si>
  <si>
    <t>減価償却費</t>
    <rPh sb="0" eb="2">
      <t>ゲンカ</t>
    </rPh>
    <rPh sb="2" eb="4">
      <t>ショウキャク</t>
    </rPh>
    <rPh sb="4" eb="5">
      <t>ヒ</t>
    </rPh>
    <phoneticPr fontId="2"/>
  </si>
  <si>
    <t>電気代</t>
    <rPh sb="0" eb="3">
      <t>デンキダイ</t>
    </rPh>
    <phoneticPr fontId="2"/>
  </si>
  <si>
    <t>修繕費</t>
    <rPh sb="0" eb="3">
      <t>シュウゼンヒ</t>
    </rPh>
    <phoneticPr fontId="2"/>
  </si>
  <si>
    <t>土地賃借料</t>
    <rPh sb="0" eb="2">
      <t>トチ</t>
    </rPh>
    <rPh sb="2" eb="5">
      <t>チンシャクリョウ</t>
    </rPh>
    <phoneticPr fontId="2"/>
  </si>
  <si>
    <t>SPCの維持コスト</t>
    <rPh sb="4" eb="6">
      <t>イジ</t>
    </rPh>
    <phoneticPr fontId="2"/>
  </si>
  <si>
    <t>シンジケートローンのエージェントフィー</t>
    <phoneticPr fontId="2"/>
  </si>
  <si>
    <t>備考</t>
    <rPh sb="0" eb="2">
      <t>ビコウ</t>
    </rPh>
    <phoneticPr fontId="2"/>
  </si>
  <si>
    <t>保険料</t>
    <rPh sb="0" eb="3">
      <t>ホケンリョウ</t>
    </rPh>
    <phoneticPr fontId="2"/>
  </si>
  <si>
    <t>①収入小計（千円）</t>
    <rPh sb="1" eb="3">
      <t>シュウニュウ</t>
    </rPh>
    <rPh sb="3" eb="5">
      <t>ショウケイ</t>
    </rPh>
    <rPh sb="6" eb="8">
      <t>センエン</t>
    </rPh>
    <phoneticPr fontId="2"/>
  </si>
  <si>
    <t>②支出小計（千円）</t>
    <rPh sb="1" eb="3">
      <t>シシュツ</t>
    </rPh>
    <rPh sb="3" eb="5">
      <t>ショウケイ</t>
    </rPh>
    <rPh sb="6" eb="8">
      <t>センエン</t>
    </rPh>
    <phoneticPr fontId="2"/>
  </si>
  <si>
    <t>当期純利益</t>
    <rPh sb="0" eb="2">
      <t>トウキ</t>
    </rPh>
    <rPh sb="2" eb="5">
      <t>ジュンリエキ</t>
    </rPh>
    <phoneticPr fontId="2"/>
  </si>
  <si>
    <t>電気主任技術者等の雇用に係る費用</t>
    <phoneticPr fontId="2"/>
  </si>
  <si>
    <t>管理費及び予備費用</t>
    <phoneticPr fontId="2"/>
  </si>
  <si>
    <t>施設・設備で消費する買電費用</t>
    <phoneticPr fontId="2"/>
  </si>
  <si>
    <t>各種設備の部品交換・修繕に要するコスト（特にパワーコンディショナ）</t>
    <rPh sb="20" eb="21">
      <t>トク</t>
    </rPh>
    <phoneticPr fontId="2"/>
  </si>
  <si>
    <t>売電契約時の買取価格</t>
    <rPh sb="0" eb="2">
      <t>バイデン</t>
    </rPh>
    <rPh sb="2" eb="4">
      <t>ケイヤク</t>
    </rPh>
    <rPh sb="4" eb="5">
      <t>ジ</t>
    </rPh>
    <rPh sb="6" eb="8">
      <t>カイトリ</t>
    </rPh>
    <rPh sb="8" eb="10">
      <t>カカク</t>
    </rPh>
    <phoneticPr fontId="2"/>
  </si>
  <si>
    <t>期首残存簿価（千円）</t>
    <rPh sb="0" eb="2">
      <t>キシュ</t>
    </rPh>
    <rPh sb="2" eb="4">
      <t>ザンゾン</t>
    </rPh>
    <rPh sb="4" eb="6">
      <t>ボカ</t>
    </rPh>
    <rPh sb="7" eb="9">
      <t>センエン</t>
    </rPh>
    <phoneticPr fontId="2"/>
  </si>
  <si>
    <t>借入残（千円）</t>
    <rPh sb="0" eb="2">
      <t>カリイレ</t>
    </rPh>
    <rPh sb="2" eb="3">
      <t>ザン</t>
    </rPh>
    <rPh sb="4" eb="6">
      <t>センエン</t>
    </rPh>
    <phoneticPr fontId="2"/>
  </si>
  <si>
    <t>収入（千円）</t>
    <rPh sb="0" eb="2">
      <t>シュウニュウ</t>
    </rPh>
    <rPh sb="3" eb="5">
      <t>センエン</t>
    </rPh>
    <phoneticPr fontId="2"/>
  </si>
  <si>
    <t>支出（千円）</t>
    <rPh sb="0" eb="2">
      <t>シシュツ</t>
    </rPh>
    <rPh sb="3" eb="5">
      <t>センエン</t>
    </rPh>
    <phoneticPr fontId="2"/>
  </si>
  <si>
    <t>0年目</t>
    <rPh sb="1" eb="3">
      <t>ネンメ</t>
    </rPh>
    <phoneticPr fontId="2"/>
  </si>
  <si>
    <t>DSCR</t>
    <phoneticPr fontId="2"/>
  </si>
  <si>
    <t>評価指標</t>
    <rPh sb="0" eb="2">
      <t>ヒョウカ</t>
    </rPh>
    <rPh sb="2" eb="4">
      <t>シヒョウ</t>
    </rPh>
    <phoneticPr fontId="2"/>
  </si>
  <si>
    <t>DE比率</t>
    <rPh sb="2" eb="4">
      <t>ヒリツ</t>
    </rPh>
    <phoneticPr fontId="2"/>
  </si>
  <si>
    <t>④返済元金（千円）</t>
    <rPh sb="1" eb="3">
      <t>ヘンサイ</t>
    </rPh>
    <rPh sb="3" eb="5">
      <t>ガンキン</t>
    </rPh>
    <rPh sb="6" eb="8">
      <t>センエン</t>
    </rPh>
    <phoneticPr fontId="2"/>
  </si>
  <si>
    <t>③'-④単年度収支（千円）</t>
    <rPh sb="4" eb="7">
      <t>タンネンド</t>
    </rPh>
    <rPh sb="7" eb="9">
      <t>シュウシ</t>
    </rPh>
    <rPh sb="10" eb="12">
      <t>センエン</t>
    </rPh>
    <phoneticPr fontId="2"/>
  </si>
  <si>
    <t>経常利益（①-②）（千円）</t>
    <rPh sb="0" eb="2">
      <t>ケイジョウ</t>
    </rPh>
    <rPh sb="2" eb="4">
      <t>リエキ</t>
    </rPh>
    <rPh sb="10" eb="12">
      <t>センエン</t>
    </rPh>
    <phoneticPr fontId="2"/>
  </si>
  <si>
    <t>経常利益-法人税</t>
    <rPh sb="0" eb="2">
      <t>ケイジョウ</t>
    </rPh>
    <rPh sb="2" eb="4">
      <t>リエキ</t>
    </rPh>
    <rPh sb="5" eb="8">
      <t>ホウジンゼイ</t>
    </rPh>
    <phoneticPr fontId="2"/>
  </si>
  <si>
    <t>人件費（千円/年）</t>
    <rPh sb="0" eb="3">
      <t>ジンケンヒ</t>
    </rPh>
    <rPh sb="4" eb="6">
      <t>センエン</t>
    </rPh>
    <rPh sb="7" eb="8">
      <t>ネン</t>
    </rPh>
    <phoneticPr fontId="2"/>
  </si>
  <si>
    <t>O&amp;M費用（千円/年）</t>
    <rPh sb="3" eb="5">
      <t>ヒヨウ</t>
    </rPh>
    <phoneticPr fontId="2"/>
  </si>
  <si>
    <t>修繕費（千円/年）</t>
    <rPh sb="0" eb="3">
      <t>シュウゼンヒ</t>
    </rPh>
    <phoneticPr fontId="2"/>
  </si>
  <si>
    <t>土地賃借料（千円/年）</t>
    <rPh sb="0" eb="2">
      <t>トチ</t>
    </rPh>
    <rPh sb="2" eb="5">
      <t>チンシャクリョウ</t>
    </rPh>
    <phoneticPr fontId="2"/>
  </si>
  <si>
    <t>保険料（千円/年）</t>
    <rPh sb="0" eb="3">
      <t>ホケンリョウ</t>
    </rPh>
    <phoneticPr fontId="2"/>
  </si>
  <si>
    <t>販管費（千円/年）</t>
    <rPh sb="0" eb="3">
      <t>ハンカンヒ</t>
    </rPh>
    <rPh sb="4" eb="6">
      <t>センエン</t>
    </rPh>
    <rPh sb="7" eb="8">
      <t>ネン</t>
    </rPh>
    <phoneticPr fontId="2"/>
  </si>
  <si>
    <t>SPCの維持コスト（千円/年）</t>
    <rPh sb="4" eb="6">
      <t>イジ</t>
    </rPh>
    <rPh sb="10" eb="12">
      <t>センエン</t>
    </rPh>
    <rPh sb="13" eb="14">
      <t>ネン</t>
    </rPh>
    <phoneticPr fontId="2"/>
  </si>
  <si>
    <t>シンジケートローンのエージェントフィー（千円/年）</t>
    <rPh sb="20" eb="22">
      <t>センエン</t>
    </rPh>
    <rPh sb="23" eb="24">
      <t>ネン</t>
    </rPh>
    <phoneticPr fontId="2"/>
  </si>
  <si>
    <t>ランニングコスト</t>
    <phoneticPr fontId="2"/>
  </si>
  <si>
    <t>事業の条件設定と事業性評価の指標</t>
    <rPh sb="3" eb="5">
      <t>ジョウケン</t>
    </rPh>
    <rPh sb="5" eb="7">
      <t>セッテイ</t>
    </rPh>
    <rPh sb="8" eb="11">
      <t>ジギョウセイ</t>
    </rPh>
    <phoneticPr fontId="2"/>
  </si>
  <si>
    <t>最大DSCR</t>
    <rPh sb="0" eb="2">
      <t>サイダイ</t>
    </rPh>
    <phoneticPr fontId="2"/>
  </si>
  <si>
    <t>最小DSCR</t>
    <rPh sb="0" eb="2">
      <t>サイショウ</t>
    </rPh>
    <phoneticPr fontId="2"/>
  </si>
  <si>
    <r>
      <rPr>
        <sz val="11"/>
        <color indexed="8"/>
        <rFont val="ＭＳ Ｐゴシック"/>
        <family val="3"/>
        <charset val="128"/>
      </rPr>
      <t>別表第八　平成十九年四月一日以後に取得をされた減価償却資産の償却率、改定償却率及び保証率の表</t>
    </r>
    <r>
      <rPr>
        <sz val="11"/>
        <color indexed="8"/>
        <rFont val="Arial"/>
        <family val="2"/>
      </rPr>
      <t> </t>
    </r>
  </si>
  <si>
    <r>
      <rPr>
        <sz val="10"/>
        <color indexed="8"/>
        <rFont val="ＭＳ Ｐゴシック"/>
        <family val="3"/>
        <charset val="128"/>
      </rPr>
      <t>耐用年数
（年）</t>
    </r>
    <phoneticPr fontId="3"/>
  </si>
  <si>
    <r>
      <rPr>
        <sz val="10"/>
        <color indexed="8"/>
        <rFont val="ＭＳ Ｐゴシック"/>
        <family val="3"/>
        <charset val="128"/>
      </rPr>
      <t>定額法の償却率</t>
    </r>
    <phoneticPr fontId="3"/>
  </si>
  <si>
    <r>
      <rPr>
        <sz val="10"/>
        <color indexed="8"/>
        <rFont val="ＭＳ Ｐゴシック"/>
        <family val="3"/>
        <charset val="128"/>
      </rPr>
      <t>定率法の償却率</t>
    </r>
    <phoneticPr fontId="3"/>
  </si>
  <si>
    <r>
      <rPr>
        <sz val="10"/>
        <color indexed="8"/>
        <rFont val="ＭＳ Ｐゴシック"/>
        <family val="3"/>
        <charset val="128"/>
      </rPr>
      <t>改定償却率</t>
    </r>
    <phoneticPr fontId="3"/>
  </si>
  <si>
    <r>
      <rPr>
        <sz val="10"/>
        <color indexed="8"/>
        <rFont val="ＭＳ Ｐゴシック"/>
        <family val="3"/>
        <charset val="128"/>
      </rPr>
      <t>保証率</t>
    </r>
    <phoneticPr fontId="3"/>
  </si>
  <si>
    <t>―</t>
  </si>
  <si>
    <t>1年目</t>
    <rPh sb="1" eb="3">
      <t>ネンメ</t>
    </rPh>
    <phoneticPr fontId="2"/>
  </si>
  <si>
    <t>2年目</t>
    <rPh sb="1" eb="3">
      <t>ネンメ</t>
    </rPh>
    <phoneticPr fontId="2"/>
  </si>
  <si>
    <t>3年目</t>
    <rPh sb="1" eb="3">
      <t>ネンメ</t>
    </rPh>
    <phoneticPr fontId="2"/>
  </si>
  <si>
    <t>4年目</t>
    <rPh sb="1" eb="3">
      <t>ネンメ</t>
    </rPh>
    <phoneticPr fontId="2"/>
  </si>
  <si>
    <t>5年目</t>
    <rPh sb="1" eb="3">
      <t>ネンメ</t>
    </rPh>
    <phoneticPr fontId="2"/>
  </si>
  <si>
    <t>6年目</t>
    <rPh sb="1" eb="3">
      <t>ネンメ</t>
    </rPh>
    <phoneticPr fontId="2"/>
  </si>
  <si>
    <t>7年目</t>
    <rPh sb="1" eb="3">
      <t>ネンメ</t>
    </rPh>
    <phoneticPr fontId="2"/>
  </si>
  <si>
    <t>8年目</t>
    <rPh sb="1" eb="3">
      <t>ネンメ</t>
    </rPh>
    <phoneticPr fontId="2"/>
  </si>
  <si>
    <t>9年目</t>
    <rPh sb="1" eb="3">
      <t>ネンメ</t>
    </rPh>
    <phoneticPr fontId="2"/>
  </si>
  <si>
    <t>10年目</t>
    <rPh sb="2" eb="4">
      <t>ネンメ</t>
    </rPh>
    <phoneticPr fontId="2"/>
  </si>
  <si>
    <t>11年目</t>
    <rPh sb="2" eb="4">
      <t>ネンメ</t>
    </rPh>
    <phoneticPr fontId="2"/>
  </si>
  <si>
    <t>12年目</t>
    <rPh sb="2" eb="4">
      <t>ネンメ</t>
    </rPh>
    <phoneticPr fontId="2"/>
  </si>
  <si>
    <t>13年目</t>
    <rPh sb="2" eb="4">
      <t>ネンメ</t>
    </rPh>
    <phoneticPr fontId="2"/>
  </si>
  <si>
    <t>14年目</t>
    <rPh sb="2" eb="4">
      <t>ネンメ</t>
    </rPh>
    <phoneticPr fontId="2"/>
  </si>
  <si>
    <t>15年目</t>
    <rPh sb="2" eb="4">
      <t>ネンメ</t>
    </rPh>
    <phoneticPr fontId="2"/>
  </si>
  <si>
    <t>16年目</t>
    <rPh sb="2" eb="4">
      <t>ネンメ</t>
    </rPh>
    <phoneticPr fontId="2"/>
  </si>
  <si>
    <t>17年目</t>
    <rPh sb="2" eb="4">
      <t>ネンメ</t>
    </rPh>
    <phoneticPr fontId="2"/>
  </si>
  <si>
    <t>18年目</t>
    <rPh sb="2" eb="4">
      <t>ネンメ</t>
    </rPh>
    <phoneticPr fontId="2"/>
  </si>
  <si>
    <t>19年目</t>
    <rPh sb="2" eb="4">
      <t>ネンメ</t>
    </rPh>
    <phoneticPr fontId="2"/>
  </si>
  <si>
    <t>20年目</t>
    <rPh sb="2" eb="4">
      <t>ネンメ</t>
    </rPh>
    <phoneticPr fontId="2"/>
  </si>
  <si>
    <t>課税標準額（千円）</t>
    <rPh sb="0" eb="2">
      <t>カゼイ</t>
    </rPh>
    <rPh sb="2" eb="4">
      <t>ヒョウジュン</t>
    </rPh>
    <rPh sb="4" eb="5">
      <t>ガク</t>
    </rPh>
    <rPh sb="6" eb="8">
      <t>センエン</t>
    </rPh>
    <phoneticPr fontId="2"/>
  </si>
  <si>
    <t>耐用年数（年）</t>
    <rPh sb="0" eb="2">
      <t>タイヨウ</t>
    </rPh>
    <rPh sb="2" eb="4">
      <t>ネンスウ</t>
    </rPh>
    <rPh sb="5" eb="6">
      <t>ネン</t>
    </rPh>
    <phoneticPr fontId="2"/>
  </si>
  <si>
    <t>減価残存率</t>
    <rPh sb="0" eb="2">
      <t>ゲンカ</t>
    </rPh>
    <rPh sb="2" eb="5">
      <t>ザンゾンリツ</t>
    </rPh>
    <phoneticPr fontId="2"/>
  </si>
  <si>
    <t>減価償却率</t>
    <rPh sb="0" eb="2">
      <t>ゲンカ</t>
    </rPh>
    <rPh sb="2" eb="4">
      <t>ショウキャク</t>
    </rPh>
    <rPh sb="4" eb="5">
      <t>リツ</t>
    </rPh>
    <phoneticPr fontId="2"/>
  </si>
  <si>
    <t>減価償却費算定基準（千円）</t>
    <rPh sb="0" eb="2">
      <t>ゲンカ</t>
    </rPh>
    <rPh sb="2" eb="4">
      <t>ショウキャク</t>
    </rPh>
    <rPh sb="4" eb="5">
      <t>ヒ</t>
    </rPh>
    <rPh sb="5" eb="7">
      <t>サンテイ</t>
    </rPh>
    <rPh sb="7" eb="9">
      <t>キジュン</t>
    </rPh>
    <rPh sb="10" eb="12">
      <t>センエン</t>
    </rPh>
    <phoneticPr fontId="2"/>
  </si>
  <si>
    <t>減価償却費（千円）</t>
    <rPh sb="0" eb="2">
      <t>ゲンカ</t>
    </rPh>
    <rPh sb="2" eb="4">
      <t>ショウキャク</t>
    </rPh>
    <rPh sb="4" eb="5">
      <t>ヒ</t>
    </rPh>
    <phoneticPr fontId="2"/>
  </si>
  <si>
    <t>減価償却費算定基準（千円）</t>
    <rPh sb="0" eb="2">
      <t>ゲンカ</t>
    </rPh>
    <rPh sb="2" eb="4">
      <t>ショウキャク</t>
    </rPh>
    <rPh sb="4" eb="5">
      <t>ヒ</t>
    </rPh>
    <rPh sb="5" eb="7">
      <t>サンテイ</t>
    </rPh>
    <rPh sb="7" eb="9">
      <t>キジュン</t>
    </rPh>
    <phoneticPr fontId="2"/>
  </si>
  <si>
    <t>償却率</t>
    <rPh sb="0" eb="3">
      <t>ショウキャクリツ</t>
    </rPh>
    <phoneticPr fontId="2"/>
  </si>
  <si>
    <t>【定額法の場合】</t>
    <rPh sb="1" eb="3">
      <t>テイガク</t>
    </rPh>
    <rPh sb="3" eb="4">
      <t>ホウ</t>
    </rPh>
    <rPh sb="5" eb="7">
      <t>バアイ</t>
    </rPh>
    <phoneticPr fontId="2"/>
  </si>
  <si>
    <t>【定率法の場合】</t>
    <rPh sb="1" eb="4">
      <t>テイリツホウ</t>
    </rPh>
    <rPh sb="5" eb="7">
      <t>バアイ</t>
    </rPh>
    <phoneticPr fontId="2"/>
  </si>
  <si>
    <t>改訂償却率</t>
    <rPh sb="0" eb="2">
      <t>カイテイ</t>
    </rPh>
    <rPh sb="2" eb="5">
      <t>ショウキャクリツ</t>
    </rPh>
    <phoneticPr fontId="2"/>
  </si>
  <si>
    <t>保証率</t>
    <rPh sb="0" eb="2">
      <t>ホショウ</t>
    </rPh>
    <rPh sb="2" eb="3">
      <t>リツ</t>
    </rPh>
    <phoneticPr fontId="2"/>
  </si>
  <si>
    <t>償却保証額（千円）</t>
    <rPh sb="0" eb="2">
      <t>ショウキャク</t>
    </rPh>
    <rPh sb="2" eb="4">
      <t>ホショウ</t>
    </rPh>
    <rPh sb="4" eb="5">
      <t>ガク</t>
    </rPh>
    <rPh sb="6" eb="8">
      <t>センエン</t>
    </rPh>
    <phoneticPr fontId="2"/>
  </si>
  <si>
    <t>償却年数（年）</t>
    <rPh sb="0" eb="2">
      <t>ショウキャク</t>
    </rPh>
    <rPh sb="2" eb="4">
      <t>ネンスウ</t>
    </rPh>
    <rPh sb="5" eb="6">
      <t>ネン</t>
    </rPh>
    <phoneticPr fontId="2"/>
  </si>
  <si>
    <t>【条件設定】</t>
    <rPh sb="1" eb="3">
      <t>ジョウケン</t>
    </rPh>
    <rPh sb="3" eb="5">
      <t>セッテイ</t>
    </rPh>
    <phoneticPr fontId="2"/>
  </si>
  <si>
    <t>定額法</t>
  </si>
  <si>
    <t>税額控除（千円）</t>
    <rPh sb="0" eb="2">
      <t>ゼイガク</t>
    </rPh>
    <rPh sb="2" eb="4">
      <t>コウジョ</t>
    </rPh>
    <rPh sb="5" eb="7">
      <t>センエン</t>
    </rPh>
    <phoneticPr fontId="2"/>
  </si>
  <si>
    <t>グリーン投資減税による7%税額控除を用いる場合</t>
    <rPh sb="4" eb="6">
      <t>トウシ</t>
    </rPh>
    <rPh sb="6" eb="8">
      <t>ゲンゼイ</t>
    </rPh>
    <rPh sb="13" eb="15">
      <t>ゼイガク</t>
    </rPh>
    <rPh sb="15" eb="17">
      <t>コウジョ</t>
    </rPh>
    <rPh sb="18" eb="19">
      <t>モチ</t>
    </rPh>
    <rPh sb="21" eb="23">
      <t>バアイ</t>
    </rPh>
    <phoneticPr fontId="2"/>
  </si>
  <si>
    <t>事業キャッシュフロー</t>
    <phoneticPr fontId="2"/>
  </si>
  <si>
    <t>キャッシュフロー（千円）</t>
    <rPh sb="9" eb="11">
      <t>センエン</t>
    </rPh>
    <phoneticPr fontId="2"/>
  </si>
  <si>
    <t>③元利償還前キャッシュフロー（千円）</t>
    <rPh sb="1" eb="3">
      <t>ガンリ</t>
    </rPh>
    <rPh sb="3" eb="5">
      <t>ショウカン</t>
    </rPh>
    <rPh sb="5" eb="6">
      <t>マエ</t>
    </rPh>
    <rPh sb="15" eb="17">
      <t>センエン</t>
    </rPh>
    <phoneticPr fontId="2"/>
  </si>
  <si>
    <t>③'元利償還後キャッシュフロー（千円）</t>
    <rPh sb="2" eb="4">
      <t>ガンリ</t>
    </rPh>
    <rPh sb="4" eb="6">
      <t>ショウカン</t>
    </rPh>
    <rPh sb="6" eb="7">
      <t>ゴ</t>
    </rPh>
    <rPh sb="16" eb="18">
      <t>センエン</t>
    </rPh>
    <phoneticPr fontId="2"/>
  </si>
  <si>
    <t>地方法人特別税</t>
    <rPh sb="0" eb="2">
      <t>チホウ</t>
    </rPh>
    <rPh sb="2" eb="4">
      <t>ホウジン</t>
    </rPh>
    <rPh sb="4" eb="6">
      <t>トクベツ</t>
    </rPh>
    <rPh sb="6" eb="7">
      <t>ゼイ</t>
    </rPh>
    <phoneticPr fontId="2"/>
  </si>
  <si>
    <t>その他コスト</t>
    <rPh sb="2" eb="3">
      <t>タ</t>
    </rPh>
    <phoneticPr fontId="2"/>
  </si>
  <si>
    <t>初期費用</t>
    <rPh sb="0" eb="2">
      <t>ショキ</t>
    </rPh>
    <rPh sb="2" eb="4">
      <t>ヒヨウ</t>
    </rPh>
    <phoneticPr fontId="2"/>
  </si>
  <si>
    <t>電気代（千円/年）</t>
    <rPh sb="0" eb="3">
      <t>デンキダイ</t>
    </rPh>
    <rPh sb="4" eb="6">
      <t>センエン</t>
    </rPh>
    <rPh sb="7" eb="8">
      <t>ネン</t>
    </rPh>
    <phoneticPr fontId="2"/>
  </si>
  <si>
    <t>その他コスト（千円/年）</t>
    <rPh sb="2" eb="3">
      <t>タ</t>
    </rPh>
    <rPh sb="7" eb="9">
      <t>センエン</t>
    </rPh>
    <rPh sb="10" eb="11">
      <t>ネン</t>
    </rPh>
    <phoneticPr fontId="2"/>
  </si>
  <si>
    <t>法人事業税（電気事業）</t>
    <rPh sb="0" eb="2">
      <t>ホウジン</t>
    </rPh>
    <rPh sb="2" eb="5">
      <t>ジギョウゼイ</t>
    </rPh>
    <rPh sb="6" eb="8">
      <t>デンキ</t>
    </rPh>
    <rPh sb="8" eb="10">
      <t>ジギョウ</t>
    </rPh>
    <phoneticPr fontId="2"/>
  </si>
  <si>
    <t>減価償却方法【選択】</t>
    <rPh sb="0" eb="2">
      <t>ゲンカ</t>
    </rPh>
    <rPh sb="2" eb="4">
      <t>ショウキャク</t>
    </rPh>
    <rPh sb="4" eb="6">
      <t>ホウホウ</t>
    </rPh>
    <rPh sb="7" eb="9">
      <t>センタク</t>
    </rPh>
    <phoneticPr fontId="2"/>
  </si>
  <si>
    <t>法人税・法人住民税 合計税率（%）</t>
    <rPh sb="0" eb="3">
      <t>ホウジンゼイ</t>
    </rPh>
    <rPh sb="4" eb="6">
      <t>ホウジン</t>
    </rPh>
    <rPh sb="6" eb="9">
      <t>ジュウミンゼイ</t>
    </rPh>
    <rPh sb="10" eb="12">
      <t>ゴウケイ</t>
    </rPh>
    <rPh sb="12" eb="14">
      <t>ゼイリツ</t>
    </rPh>
    <phoneticPr fontId="2"/>
  </si>
  <si>
    <t>経常利益×各地方ごとの税率（法人税、法人住民税）</t>
    <rPh sb="0" eb="2">
      <t>ケイジョウ</t>
    </rPh>
    <rPh sb="2" eb="4">
      <t>リエキ</t>
    </rPh>
    <rPh sb="5" eb="6">
      <t>カク</t>
    </rPh>
    <rPh sb="6" eb="8">
      <t>チホウ</t>
    </rPh>
    <rPh sb="11" eb="13">
      <t>ゼイリツ</t>
    </rPh>
    <rPh sb="14" eb="17">
      <t>ホウジンゼイ</t>
    </rPh>
    <rPh sb="18" eb="20">
      <t>ホウジン</t>
    </rPh>
    <rPh sb="20" eb="23">
      <t>ジュウミンゼイ</t>
    </rPh>
    <phoneticPr fontId="2"/>
  </si>
  <si>
    <t>売電収入（税抜）×税率</t>
    <rPh sb="9" eb="11">
      <t>ゼイリツ</t>
    </rPh>
    <phoneticPr fontId="2"/>
  </si>
  <si>
    <t>減価償却資産の耐用年数等に関する省令</t>
    <phoneticPr fontId="3"/>
  </si>
  <si>
    <t>別表第十　平成二十四年四月一日以後に取得をされた減価償却資産の定率法の償却率、改定償却率及び保証率の表</t>
    <phoneticPr fontId="2"/>
  </si>
  <si>
    <t>（最終改正：平成二六年七月九日財務省令第五五号）</t>
    <phoneticPr fontId="3"/>
  </si>
  <si>
    <t>発電設備費用と系統設備費用が償却対象、減価償却の期間（耐用年数）は17年が一般的</t>
    <rPh sb="0" eb="2">
      <t>ハツデン</t>
    </rPh>
    <rPh sb="2" eb="4">
      <t>セツビ</t>
    </rPh>
    <rPh sb="4" eb="6">
      <t>ヒヨウ</t>
    </rPh>
    <rPh sb="7" eb="9">
      <t>ケイトウ</t>
    </rPh>
    <rPh sb="9" eb="11">
      <t>セツビ</t>
    </rPh>
    <rPh sb="11" eb="13">
      <t>ヒヨウ</t>
    </rPh>
    <rPh sb="14" eb="16">
      <t>ショウキャク</t>
    </rPh>
    <rPh sb="16" eb="18">
      <t>タイショウ</t>
    </rPh>
    <rPh sb="19" eb="21">
      <t>ゲンカ</t>
    </rPh>
    <rPh sb="21" eb="23">
      <t>ショウキャク</t>
    </rPh>
    <rPh sb="24" eb="26">
      <t>キカン</t>
    </rPh>
    <rPh sb="27" eb="29">
      <t>タイヨウ</t>
    </rPh>
    <rPh sb="29" eb="31">
      <t>ネンスウ</t>
    </rPh>
    <rPh sb="35" eb="36">
      <t>ネン</t>
    </rPh>
    <rPh sb="37" eb="40">
      <t>イッパンテキ</t>
    </rPh>
    <phoneticPr fontId="2"/>
  </si>
  <si>
    <t>償却対象資産額（千円）</t>
    <rPh sb="0" eb="2">
      <t>ショウキャク</t>
    </rPh>
    <rPh sb="2" eb="4">
      <t>タイショウ</t>
    </rPh>
    <rPh sb="4" eb="6">
      <t>シサン</t>
    </rPh>
    <rPh sb="6" eb="7">
      <t>ガク</t>
    </rPh>
    <rPh sb="8" eb="10">
      <t>センエン</t>
    </rPh>
    <phoneticPr fontId="2"/>
  </si>
  <si>
    <t>系統設備費用（千円）</t>
    <rPh sb="0" eb="2">
      <t>ケイトウ</t>
    </rPh>
    <rPh sb="2" eb="4">
      <t>セツビ</t>
    </rPh>
    <rPh sb="4" eb="6">
      <t>ヒヨウ</t>
    </rPh>
    <rPh sb="7" eb="9">
      <t>センエン</t>
    </rPh>
    <phoneticPr fontId="2"/>
  </si>
  <si>
    <t>総事業費（千円）</t>
    <rPh sb="0" eb="4">
      <t>ソウジギョウヒ</t>
    </rPh>
    <rPh sb="5" eb="7">
      <t>センエン</t>
    </rPh>
    <phoneticPr fontId="2"/>
  </si>
  <si>
    <t>自己資金比率</t>
    <rPh sb="0" eb="2">
      <t>ジコ</t>
    </rPh>
    <rPh sb="2" eb="4">
      <t>シキン</t>
    </rPh>
    <rPh sb="4" eb="6">
      <t>ヒリツ</t>
    </rPh>
    <phoneticPr fontId="2"/>
  </si>
  <si>
    <t>借入比率</t>
    <rPh sb="0" eb="2">
      <t>カリイ</t>
    </rPh>
    <rPh sb="2" eb="4">
      <t>ヒリツ</t>
    </rPh>
    <phoneticPr fontId="2"/>
  </si>
  <si>
    <t>撤去費用積立</t>
    <rPh sb="0" eb="2">
      <t>テッキョ</t>
    </rPh>
    <rPh sb="2" eb="4">
      <t>ヒヨウ</t>
    </rPh>
    <rPh sb="4" eb="5">
      <t>ツ</t>
    </rPh>
    <rPh sb="5" eb="6">
      <t>タ</t>
    </rPh>
    <phoneticPr fontId="2"/>
  </si>
  <si>
    <t>消費税（千円）</t>
    <rPh sb="0" eb="3">
      <t>ショウヒゼイ</t>
    </rPh>
    <rPh sb="4" eb="6">
      <t>センエン</t>
    </rPh>
    <phoneticPr fontId="2"/>
  </si>
  <si>
    <t>消費税還付</t>
    <rPh sb="0" eb="3">
      <t>ショウヒゼイ</t>
    </rPh>
    <rPh sb="3" eb="5">
      <t>カンプ</t>
    </rPh>
    <phoneticPr fontId="2"/>
  </si>
  <si>
    <t>設備費用と系統設備費用にかかる消費税は1年目に還付される</t>
    <rPh sb="0" eb="2">
      <t>セツビ</t>
    </rPh>
    <rPh sb="2" eb="4">
      <t>ヒヨウ</t>
    </rPh>
    <rPh sb="5" eb="7">
      <t>ケイトウ</t>
    </rPh>
    <rPh sb="7" eb="9">
      <t>セツビ</t>
    </rPh>
    <rPh sb="9" eb="11">
      <t>ヒヨウ</t>
    </rPh>
    <rPh sb="15" eb="18">
      <t>ショウヒゼイ</t>
    </rPh>
    <rPh sb="20" eb="22">
      <t>ネンメ</t>
    </rPh>
    <rPh sb="23" eb="25">
      <t>カンプ</t>
    </rPh>
    <phoneticPr fontId="2"/>
  </si>
  <si>
    <t>当期純利益＋減価償却費＋融資支払利息+撤去費用積立+消費税還付</t>
    <rPh sb="0" eb="2">
      <t>トウキ</t>
    </rPh>
    <rPh sb="2" eb="5">
      <t>ジュンリエキ</t>
    </rPh>
    <rPh sb="6" eb="8">
      <t>ゲンカ</t>
    </rPh>
    <rPh sb="8" eb="10">
      <t>ショウキャク</t>
    </rPh>
    <rPh sb="10" eb="11">
      <t>ヒ</t>
    </rPh>
    <rPh sb="12" eb="14">
      <t>ユウシ</t>
    </rPh>
    <rPh sb="14" eb="16">
      <t>シハライ</t>
    </rPh>
    <rPh sb="16" eb="18">
      <t>リソク</t>
    </rPh>
    <rPh sb="19" eb="21">
      <t>テッキョ</t>
    </rPh>
    <rPh sb="21" eb="23">
      <t>ヒヨウ</t>
    </rPh>
    <rPh sb="23" eb="25">
      <t>ツミタテ</t>
    </rPh>
    <rPh sb="26" eb="29">
      <t>ショウヒゼイ</t>
    </rPh>
    <rPh sb="29" eb="31">
      <t>カンプ</t>
    </rPh>
    <phoneticPr fontId="2"/>
  </si>
  <si>
    <t>元利償還前キャッシュ・フロー-融資支払利息+撤去費用積立+消費税還付</t>
    <rPh sb="0" eb="2">
      <t>ガンリ</t>
    </rPh>
    <rPh sb="2" eb="4">
      <t>ショウカン</t>
    </rPh>
    <rPh sb="4" eb="5">
      <t>マエ</t>
    </rPh>
    <rPh sb="15" eb="17">
      <t>ユウシ</t>
    </rPh>
    <rPh sb="17" eb="19">
      <t>シハライ</t>
    </rPh>
    <rPh sb="19" eb="21">
      <t>リソク</t>
    </rPh>
    <rPh sb="22" eb="24">
      <t>テッキョ</t>
    </rPh>
    <rPh sb="24" eb="26">
      <t>ヒヨウ</t>
    </rPh>
    <rPh sb="26" eb="28">
      <t>ツミタテ</t>
    </rPh>
    <rPh sb="29" eb="32">
      <t>ショウヒゼイ</t>
    </rPh>
    <rPh sb="32" eb="34">
      <t>カンプ</t>
    </rPh>
    <phoneticPr fontId="2"/>
  </si>
  <si>
    <t>法人税・法人住民税（千円）</t>
    <rPh sb="0" eb="3">
      <t>ホウジンゼイ</t>
    </rPh>
    <rPh sb="4" eb="6">
      <t>ホウジン</t>
    </rPh>
    <rPh sb="6" eb="9">
      <t>ジュウミンゼイ</t>
    </rPh>
    <rPh sb="10" eb="12">
      <t>センエン</t>
    </rPh>
    <phoneticPr fontId="2"/>
  </si>
  <si>
    <t>PIRR算出用キャッシュフロー</t>
    <rPh sb="4" eb="6">
      <t>サンシュツ</t>
    </rPh>
    <rPh sb="6" eb="7">
      <t>ヨウ</t>
    </rPh>
    <phoneticPr fontId="2"/>
  </si>
  <si>
    <t>EIRR算出用キャッシュフロー</t>
    <rPh sb="4" eb="6">
      <t>サンシュツ</t>
    </rPh>
    <rPh sb="6" eb="7">
      <t>ヨウ</t>
    </rPh>
    <phoneticPr fontId="2"/>
  </si>
  <si>
    <t>1年目</t>
    <rPh sb="1" eb="3">
      <t>ネンメ</t>
    </rPh>
    <phoneticPr fontId="6"/>
  </si>
  <si>
    <t>2年目</t>
    <rPh sb="1" eb="3">
      <t>ネンメ</t>
    </rPh>
    <phoneticPr fontId="6"/>
  </si>
  <si>
    <t>3年目</t>
    <rPh sb="1" eb="3">
      <t>ネンメ</t>
    </rPh>
    <phoneticPr fontId="6"/>
  </si>
  <si>
    <t>4年目</t>
    <rPh sb="1" eb="3">
      <t>ネンメ</t>
    </rPh>
    <phoneticPr fontId="6"/>
  </si>
  <si>
    <t>5年目</t>
    <rPh sb="1" eb="3">
      <t>ネンメ</t>
    </rPh>
    <phoneticPr fontId="6"/>
  </si>
  <si>
    <t>6年目</t>
    <rPh sb="1" eb="3">
      <t>ネンメ</t>
    </rPh>
    <phoneticPr fontId="6"/>
  </si>
  <si>
    <t>7年目</t>
    <rPh sb="1" eb="3">
      <t>ネンメ</t>
    </rPh>
    <phoneticPr fontId="6"/>
  </si>
  <si>
    <t>8年目</t>
    <rPh sb="1" eb="3">
      <t>ネンメ</t>
    </rPh>
    <phoneticPr fontId="6"/>
  </si>
  <si>
    <t>9年目</t>
    <rPh sb="1" eb="3">
      <t>ネンメ</t>
    </rPh>
    <phoneticPr fontId="6"/>
  </si>
  <si>
    <t>10年目</t>
    <rPh sb="2" eb="4">
      <t>ネンメ</t>
    </rPh>
    <phoneticPr fontId="6"/>
  </si>
  <si>
    <t>11年目</t>
    <rPh sb="2" eb="4">
      <t>ネンメ</t>
    </rPh>
    <phoneticPr fontId="6"/>
  </si>
  <si>
    <t>12年目</t>
    <rPh sb="2" eb="4">
      <t>ネンメ</t>
    </rPh>
    <phoneticPr fontId="6"/>
  </si>
  <si>
    <t>13年目</t>
    <rPh sb="2" eb="4">
      <t>ネンメ</t>
    </rPh>
    <phoneticPr fontId="6"/>
  </si>
  <si>
    <t>14年目</t>
    <rPh sb="2" eb="4">
      <t>ネンメ</t>
    </rPh>
    <phoneticPr fontId="6"/>
  </si>
  <si>
    <t>15年目</t>
    <rPh sb="2" eb="4">
      <t>ネンメ</t>
    </rPh>
    <phoneticPr fontId="6"/>
  </si>
  <si>
    <t>16年目</t>
    <rPh sb="2" eb="4">
      <t>ネンメ</t>
    </rPh>
    <phoneticPr fontId="6"/>
  </si>
  <si>
    <t>17年目</t>
    <rPh sb="2" eb="4">
      <t>ネンメ</t>
    </rPh>
    <phoneticPr fontId="6"/>
  </si>
  <si>
    <t>18年目</t>
    <rPh sb="2" eb="4">
      <t>ネンメ</t>
    </rPh>
    <phoneticPr fontId="6"/>
  </si>
  <si>
    <t>19年目</t>
    <rPh sb="2" eb="4">
      <t>ネンメ</t>
    </rPh>
    <phoneticPr fontId="6"/>
  </si>
  <si>
    <t>20年目</t>
    <rPh sb="2" eb="4">
      <t>ネンメ</t>
    </rPh>
    <phoneticPr fontId="6"/>
  </si>
  <si>
    <t>経常利益（千円）</t>
    <rPh sb="0" eb="2">
      <t>ケイジョウ</t>
    </rPh>
    <rPh sb="2" eb="4">
      <t>リエキ</t>
    </rPh>
    <rPh sb="5" eb="7">
      <t>センエン</t>
    </rPh>
    <phoneticPr fontId="6"/>
  </si>
  <si>
    <t>当期末繰越欠損金残高（千円）</t>
    <rPh sb="0" eb="2">
      <t>トウキ</t>
    </rPh>
    <rPh sb="2" eb="3">
      <t>マツ</t>
    </rPh>
    <rPh sb="3" eb="5">
      <t>クリコシ</t>
    </rPh>
    <rPh sb="5" eb="8">
      <t>ケッソンキン</t>
    </rPh>
    <rPh sb="8" eb="10">
      <t>ザンダカ</t>
    </rPh>
    <rPh sb="11" eb="13">
      <t>センエン</t>
    </rPh>
    <phoneticPr fontId="6"/>
  </si>
  <si>
    <t>0年前発生分</t>
    <rPh sb="1" eb="3">
      <t>ネンマエ</t>
    </rPh>
    <rPh sb="3" eb="5">
      <t>ハッセイ</t>
    </rPh>
    <rPh sb="5" eb="6">
      <t>ブン</t>
    </rPh>
    <phoneticPr fontId="6"/>
  </si>
  <si>
    <t>1年前発生分</t>
    <rPh sb="1" eb="3">
      <t>ネンマエ</t>
    </rPh>
    <rPh sb="3" eb="5">
      <t>ハッセイ</t>
    </rPh>
    <rPh sb="5" eb="6">
      <t>ブン</t>
    </rPh>
    <phoneticPr fontId="6"/>
  </si>
  <si>
    <t>2年前発生分</t>
    <rPh sb="1" eb="3">
      <t>ネンマエ</t>
    </rPh>
    <rPh sb="3" eb="5">
      <t>ハッセイ</t>
    </rPh>
    <rPh sb="5" eb="6">
      <t>ブン</t>
    </rPh>
    <phoneticPr fontId="6"/>
  </si>
  <si>
    <t>3年前発生分</t>
    <rPh sb="1" eb="3">
      <t>ネンマエ</t>
    </rPh>
    <rPh sb="3" eb="5">
      <t>ハッセイ</t>
    </rPh>
    <rPh sb="5" eb="6">
      <t>ブン</t>
    </rPh>
    <phoneticPr fontId="6"/>
  </si>
  <si>
    <t>4年前発生分</t>
    <rPh sb="1" eb="3">
      <t>ネンマエ</t>
    </rPh>
    <rPh sb="3" eb="5">
      <t>ハッセイ</t>
    </rPh>
    <rPh sb="5" eb="6">
      <t>ブン</t>
    </rPh>
    <phoneticPr fontId="6"/>
  </si>
  <si>
    <t>5年前発生分</t>
    <rPh sb="1" eb="3">
      <t>ネンマエ</t>
    </rPh>
    <rPh sb="3" eb="5">
      <t>ハッセイ</t>
    </rPh>
    <rPh sb="5" eb="6">
      <t>ブン</t>
    </rPh>
    <phoneticPr fontId="6"/>
  </si>
  <si>
    <t>6年前発生分</t>
    <rPh sb="1" eb="3">
      <t>ネンマエ</t>
    </rPh>
    <rPh sb="3" eb="5">
      <t>ハッセイ</t>
    </rPh>
    <rPh sb="5" eb="6">
      <t>ブン</t>
    </rPh>
    <phoneticPr fontId="6"/>
  </si>
  <si>
    <t>7年前発生分</t>
    <rPh sb="1" eb="3">
      <t>ネンマエ</t>
    </rPh>
    <rPh sb="3" eb="5">
      <t>ハッセイ</t>
    </rPh>
    <rPh sb="5" eb="6">
      <t>ブン</t>
    </rPh>
    <phoneticPr fontId="6"/>
  </si>
  <si>
    <t>8年前発生分</t>
    <rPh sb="1" eb="3">
      <t>ネンマエ</t>
    </rPh>
    <rPh sb="3" eb="5">
      <t>ハッセイ</t>
    </rPh>
    <rPh sb="5" eb="6">
      <t>ブン</t>
    </rPh>
    <phoneticPr fontId="6"/>
  </si>
  <si>
    <t>9年前発生分</t>
    <rPh sb="1" eb="3">
      <t>ネンマエ</t>
    </rPh>
    <rPh sb="3" eb="5">
      <t>ハッセイ</t>
    </rPh>
    <rPh sb="5" eb="6">
      <t>ブン</t>
    </rPh>
    <phoneticPr fontId="6"/>
  </si>
  <si>
    <t>【条件設定】</t>
    <rPh sb="1" eb="3">
      <t>ジョウケン</t>
    </rPh>
    <rPh sb="3" eb="5">
      <t>セッテイ</t>
    </rPh>
    <phoneticPr fontId="6"/>
  </si>
  <si>
    <t>法人事業税（%）</t>
    <rPh sb="0" eb="2">
      <t>ホウジン</t>
    </rPh>
    <rPh sb="2" eb="5">
      <t>ジギョウゼイ</t>
    </rPh>
    <phoneticPr fontId="2"/>
  </si>
  <si>
    <t>地方法人特別税（%）</t>
    <rPh sb="0" eb="2">
      <t>チホウ</t>
    </rPh>
    <rPh sb="2" eb="4">
      <t>ホウジン</t>
    </rPh>
    <rPh sb="4" eb="6">
      <t>トクベツ</t>
    </rPh>
    <rPh sb="6" eb="7">
      <t>ゼイ</t>
    </rPh>
    <phoneticPr fontId="2"/>
  </si>
  <si>
    <t>消費税（%）</t>
    <rPh sb="0" eb="3">
      <t>ショウヒゼイ</t>
    </rPh>
    <phoneticPr fontId="2"/>
  </si>
  <si>
    <t>0年目</t>
    <rPh sb="1" eb="3">
      <t>ネンメ</t>
    </rPh>
    <phoneticPr fontId="6"/>
  </si>
  <si>
    <t>欠損金控除額（千円）</t>
    <rPh sb="0" eb="3">
      <t>ケッソンキン</t>
    </rPh>
    <rPh sb="3" eb="5">
      <t>コウジョ</t>
    </rPh>
    <rPh sb="5" eb="6">
      <t>ガク</t>
    </rPh>
    <rPh sb="7" eb="9">
      <t>センエン</t>
    </rPh>
    <phoneticPr fontId="6"/>
  </si>
  <si>
    <t>繰越欠損金控除後所得（千円）</t>
    <rPh sb="0" eb="2">
      <t>クリコシ</t>
    </rPh>
    <rPh sb="2" eb="5">
      <t>ケッソンキン</t>
    </rPh>
    <rPh sb="5" eb="7">
      <t>コウジョ</t>
    </rPh>
    <rPh sb="7" eb="8">
      <t>ゴ</t>
    </rPh>
    <rPh sb="8" eb="10">
      <t>ショトク</t>
    </rPh>
    <rPh sb="11" eb="13">
      <t>センエン</t>
    </rPh>
    <phoneticPr fontId="6"/>
  </si>
  <si>
    <t>法人税・法人住民税合計税率（%）</t>
    <rPh sb="0" eb="3">
      <t>ホウジンゼイ</t>
    </rPh>
    <rPh sb="4" eb="6">
      <t>ホウジン</t>
    </rPh>
    <rPh sb="6" eb="9">
      <t>ジュウミンゼイ</t>
    </rPh>
    <rPh sb="9" eb="11">
      <t>ゴウケイ</t>
    </rPh>
    <rPh sb="11" eb="12">
      <t>ゼイ</t>
    </rPh>
    <rPh sb="12" eb="13">
      <t>リツ</t>
    </rPh>
    <phoneticPr fontId="6"/>
  </si>
  <si>
    <t>法人税・法人住民税額（千円）</t>
    <rPh sb="0" eb="3">
      <t>ホウジンゼイ</t>
    </rPh>
    <rPh sb="4" eb="6">
      <t>ホウジン</t>
    </rPh>
    <rPh sb="6" eb="9">
      <t>ジュウミンゼイ</t>
    </rPh>
    <rPh sb="9" eb="10">
      <t>ガク</t>
    </rPh>
    <rPh sb="11" eb="13">
      <t>センエン</t>
    </rPh>
    <phoneticPr fontId="6"/>
  </si>
  <si>
    <t>欠損金未考慮時税額（千円）</t>
    <rPh sb="0" eb="3">
      <t>ケッソンキン</t>
    </rPh>
    <rPh sb="3" eb="4">
      <t>ミ</t>
    </rPh>
    <rPh sb="4" eb="6">
      <t>コウリョ</t>
    </rPh>
    <rPh sb="6" eb="7">
      <t>ジ</t>
    </rPh>
    <rPh sb="7" eb="9">
      <t>ゼイガク</t>
    </rPh>
    <rPh sb="10" eb="12">
      <t>センエン</t>
    </rPh>
    <phoneticPr fontId="6"/>
  </si>
  <si>
    <t>0年目は自己資本額、1年目以降は単年度収支と同様</t>
    <rPh sb="1" eb="3">
      <t>ネンメ</t>
    </rPh>
    <rPh sb="4" eb="6">
      <t>ジコ</t>
    </rPh>
    <rPh sb="6" eb="8">
      <t>シホン</t>
    </rPh>
    <rPh sb="8" eb="9">
      <t>ガク</t>
    </rPh>
    <rPh sb="11" eb="15">
      <t>ネンメイコウ</t>
    </rPh>
    <rPh sb="16" eb="19">
      <t>タンネンド</t>
    </rPh>
    <rPh sb="19" eb="21">
      <t>シュウシ</t>
    </rPh>
    <rPh sb="22" eb="24">
      <t>ドウヨウ</t>
    </rPh>
    <phoneticPr fontId="2"/>
  </si>
  <si>
    <t>元利償還前キャッシュ・フロー+金融関連費用-金融関連費用分法人税</t>
    <rPh sb="0" eb="2">
      <t>ガンリ</t>
    </rPh>
    <rPh sb="2" eb="4">
      <t>ショウカン</t>
    </rPh>
    <rPh sb="4" eb="5">
      <t>マエ</t>
    </rPh>
    <rPh sb="15" eb="17">
      <t>キンユウ</t>
    </rPh>
    <rPh sb="17" eb="19">
      <t>カンレン</t>
    </rPh>
    <rPh sb="19" eb="21">
      <t>ヒヨウ</t>
    </rPh>
    <rPh sb="22" eb="24">
      <t>キンユウ</t>
    </rPh>
    <rPh sb="24" eb="26">
      <t>カンレン</t>
    </rPh>
    <rPh sb="26" eb="28">
      <t>ヒヨウ</t>
    </rPh>
    <rPh sb="28" eb="29">
      <t>ブン</t>
    </rPh>
    <rPh sb="29" eb="32">
      <t>ホウジンゼイ</t>
    </rPh>
    <phoneticPr fontId="2"/>
  </si>
  <si>
    <t>課税評価額×1.4%（課税標準の特例措置を適用時は設備分について当初3年間は2/3）</t>
    <rPh sb="21" eb="23">
      <t>テキヨウ</t>
    </rPh>
    <rPh sb="23" eb="24">
      <t>ジ</t>
    </rPh>
    <rPh sb="25" eb="27">
      <t>セツビ</t>
    </rPh>
    <rPh sb="27" eb="28">
      <t>ブン</t>
    </rPh>
    <rPh sb="32" eb="34">
      <t>トウショ</t>
    </rPh>
    <rPh sb="35" eb="37">
      <t>ネンカン</t>
    </rPh>
    <phoneticPr fontId="2"/>
  </si>
  <si>
    <t>運転資本リザーブ（千円）※1</t>
    <rPh sb="0" eb="2">
      <t>ウンテン</t>
    </rPh>
    <rPh sb="2" eb="4">
      <t>シホン</t>
    </rPh>
    <rPh sb="9" eb="11">
      <t>センエン</t>
    </rPh>
    <phoneticPr fontId="2"/>
  </si>
  <si>
    <t>金融関連リザーブ（千円）※2</t>
    <rPh sb="0" eb="2">
      <t>キンユウ</t>
    </rPh>
    <rPh sb="2" eb="4">
      <t>カンレン</t>
    </rPh>
    <rPh sb="9" eb="11">
      <t>センエン</t>
    </rPh>
    <phoneticPr fontId="2"/>
  </si>
  <si>
    <t>その他費用（千円）※3</t>
    <rPh sb="2" eb="3">
      <t>タ</t>
    </rPh>
    <rPh sb="3" eb="5">
      <t>ヒヨウ</t>
    </rPh>
    <rPh sb="6" eb="8">
      <t>センエン</t>
    </rPh>
    <phoneticPr fontId="2"/>
  </si>
  <si>
    <t>PIRR（%）※5</t>
    <phoneticPr fontId="2"/>
  </si>
  <si>
    <t>EIRR（%）※6</t>
    <phoneticPr fontId="2"/>
  </si>
  <si>
    <t>平均DSCR※4</t>
    <phoneticPr fontId="2"/>
  </si>
  <si>
    <t>資金調達に係るアップフロントフィー（千円）</t>
    <rPh sb="0" eb="2">
      <t>シキン</t>
    </rPh>
    <rPh sb="2" eb="4">
      <t>チョウタツ</t>
    </rPh>
    <rPh sb="5" eb="6">
      <t>カカ</t>
    </rPh>
    <rPh sb="18" eb="20">
      <t>センエン</t>
    </rPh>
    <phoneticPr fontId="2"/>
  </si>
  <si>
    <t>売電収入（税抜）×税率</t>
    <rPh sb="0" eb="2">
      <t>バイデン</t>
    </rPh>
    <rPh sb="2" eb="4">
      <t>シュウニュウ</t>
    </rPh>
    <rPh sb="5" eb="6">
      <t>ゼイ</t>
    </rPh>
    <rPh sb="6" eb="7">
      <t>ヌ</t>
    </rPh>
    <rPh sb="9" eb="11">
      <t>ゼイリツ</t>
    </rPh>
    <phoneticPr fontId="2"/>
  </si>
  <si>
    <t>発電出力（kW）</t>
    <rPh sb="0" eb="2">
      <t>ハツデン</t>
    </rPh>
    <rPh sb="2" eb="4">
      <t>シュツリョク</t>
    </rPh>
    <phoneticPr fontId="2"/>
  </si>
  <si>
    <t>買取単価（円/kWh）</t>
    <rPh sb="0" eb="2">
      <t>カイトリ</t>
    </rPh>
    <rPh sb="2" eb="4">
      <t>タンカ</t>
    </rPh>
    <rPh sb="5" eb="6">
      <t>エン</t>
    </rPh>
    <phoneticPr fontId="2"/>
  </si>
  <si>
    <t>年間発生電力量（kWh/年）</t>
    <rPh sb="0" eb="2">
      <t>ネンカン</t>
    </rPh>
    <rPh sb="2" eb="4">
      <t>ハッセイ</t>
    </rPh>
    <rPh sb="4" eb="7">
      <t>デンリョクリョウ</t>
    </rPh>
    <rPh sb="12" eb="13">
      <t>ネン</t>
    </rPh>
    <phoneticPr fontId="2"/>
  </si>
  <si>
    <t>発電量（kWh/年）</t>
    <rPh sb="0" eb="2">
      <t>ハツデン</t>
    </rPh>
    <rPh sb="2" eb="3">
      <t>リョウ</t>
    </rPh>
    <rPh sb="8" eb="9">
      <t>ネン</t>
    </rPh>
    <phoneticPr fontId="2"/>
  </si>
  <si>
    <t>発電施設の維持管理及び運用に係る費用</t>
    <rPh sb="0" eb="2">
      <t>ハツデン</t>
    </rPh>
    <rPh sb="2" eb="4">
      <t>シセツ</t>
    </rPh>
    <rPh sb="5" eb="7">
      <t>イジ</t>
    </rPh>
    <rPh sb="7" eb="9">
      <t>カンリ</t>
    </rPh>
    <rPh sb="9" eb="10">
      <t>オヨ</t>
    </rPh>
    <rPh sb="11" eb="13">
      <t>ウンヨウ</t>
    </rPh>
    <rPh sb="14" eb="15">
      <t>カカ</t>
    </rPh>
    <rPh sb="16" eb="18">
      <t>ヒヨウ</t>
    </rPh>
    <phoneticPr fontId="2"/>
  </si>
  <si>
    <t>土地の賃借料</t>
    <phoneticPr fontId="2"/>
  </si>
  <si>
    <t>設定値【建物】</t>
    <rPh sb="0" eb="3">
      <t>セッテイチ</t>
    </rPh>
    <rPh sb="4" eb="6">
      <t>タテモノ</t>
    </rPh>
    <phoneticPr fontId="2"/>
  </si>
  <si>
    <t>設定値【構築物】</t>
    <rPh sb="0" eb="3">
      <t>セッテイチ</t>
    </rPh>
    <rPh sb="4" eb="7">
      <t>コウチクブツ</t>
    </rPh>
    <phoneticPr fontId="2"/>
  </si>
  <si>
    <t>設定値【機械装置】</t>
    <rPh sb="0" eb="3">
      <t>セッテイチ</t>
    </rPh>
    <rPh sb="4" eb="8">
      <t>キカイソウチ</t>
    </rPh>
    <phoneticPr fontId="2"/>
  </si>
  <si>
    <t>設定値【備品】</t>
    <rPh sb="0" eb="3">
      <t>セッテイチ</t>
    </rPh>
    <rPh sb="4" eb="6">
      <t>ビヒン</t>
    </rPh>
    <phoneticPr fontId="2"/>
  </si>
  <si>
    <t>建物</t>
    <rPh sb="0" eb="2">
      <t>タテモノ</t>
    </rPh>
    <phoneticPr fontId="2"/>
  </si>
  <si>
    <t>償却対象資産額（千円）</t>
    <rPh sb="0" eb="2">
      <t>ショウキャク</t>
    </rPh>
    <rPh sb="2" eb="4">
      <t>タイショウ</t>
    </rPh>
    <rPh sb="4" eb="7">
      <t>シサンガク</t>
    </rPh>
    <rPh sb="8" eb="10">
      <t>センエン</t>
    </rPh>
    <phoneticPr fontId="2"/>
  </si>
  <si>
    <t>対象資産額のうち建物にかかる額</t>
    <rPh sb="0" eb="2">
      <t>タイショウ</t>
    </rPh>
    <rPh sb="2" eb="5">
      <t>シサンガク</t>
    </rPh>
    <rPh sb="8" eb="10">
      <t>タテモノ</t>
    </rPh>
    <rPh sb="14" eb="15">
      <t>ガク</t>
    </rPh>
    <phoneticPr fontId="2"/>
  </si>
  <si>
    <t>構築物</t>
    <rPh sb="0" eb="3">
      <t>コウチクブツ</t>
    </rPh>
    <phoneticPr fontId="2"/>
  </si>
  <si>
    <t>対象資産額のうち構築物にかかる額</t>
    <rPh sb="0" eb="2">
      <t>タイショウ</t>
    </rPh>
    <rPh sb="2" eb="5">
      <t>シサンガク</t>
    </rPh>
    <rPh sb="8" eb="11">
      <t>コウチクブツ</t>
    </rPh>
    <rPh sb="15" eb="16">
      <t>ガク</t>
    </rPh>
    <phoneticPr fontId="2"/>
  </si>
  <si>
    <t>【定額法】</t>
    <rPh sb="1" eb="4">
      <t>テイガクホウ</t>
    </rPh>
    <phoneticPr fontId="2"/>
  </si>
  <si>
    <t>減価償却費（千円）</t>
    <rPh sb="0" eb="4">
      <t>ゲンカショウキャク</t>
    </rPh>
    <rPh sb="4" eb="5">
      <t>ヒ</t>
    </rPh>
    <rPh sb="6" eb="8">
      <t>センエン</t>
    </rPh>
    <phoneticPr fontId="2"/>
  </si>
  <si>
    <t>【定率法】</t>
    <rPh sb="1" eb="4">
      <t>テイリツホウ</t>
    </rPh>
    <phoneticPr fontId="2"/>
  </si>
  <si>
    <t>機械装置</t>
    <rPh sb="0" eb="4">
      <t>キカイソウチ</t>
    </rPh>
    <phoneticPr fontId="2"/>
  </si>
  <si>
    <t>対象資産額のうち機械装置にかかる額</t>
    <rPh sb="0" eb="2">
      <t>タイショウ</t>
    </rPh>
    <rPh sb="2" eb="5">
      <t>シサンガク</t>
    </rPh>
    <rPh sb="8" eb="12">
      <t>キカイソウチ</t>
    </rPh>
    <rPh sb="16" eb="17">
      <t>ガク</t>
    </rPh>
    <phoneticPr fontId="2"/>
  </si>
  <si>
    <t>備品</t>
    <rPh sb="0" eb="2">
      <t>ビヒン</t>
    </rPh>
    <phoneticPr fontId="2"/>
  </si>
  <si>
    <t>対象資産額のうち備品にかかる額</t>
    <rPh sb="0" eb="2">
      <t>タイショウ</t>
    </rPh>
    <rPh sb="2" eb="5">
      <t>シサンガク</t>
    </rPh>
    <rPh sb="8" eb="10">
      <t>ビヒン</t>
    </rPh>
    <rPh sb="14" eb="15">
      <t>ガク</t>
    </rPh>
    <phoneticPr fontId="2"/>
  </si>
  <si>
    <t>第4表　事業キャッシュフロー算定表</t>
    <rPh sb="0" eb="1">
      <t>ダイ</t>
    </rPh>
    <rPh sb="2" eb="3">
      <t>ヒョウ</t>
    </rPh>
    <rPh sb="4" eb="6">
      <t>ジギョウ</t>
    </rPh>
    <rPh sb="14" eb="16">
      <t>サンテイ</t>
    </rPh>
    <rPh sb="16" eb="17">
      <t>ヒョウ</t>
    </rPh>
    <phoneticPr fontId="2"/>
  </si>
  <si>
    <t>撤去費用（千円）</t>
    <rPh sb="0" eb="2">
      <t>テッキョ</t>
    </rPh>
    <rPh sb="2" eb="4">
      <t>ヒヨウ</t>
    </rPh>
    <rPh sb="5" eb="7">
      <t>センエン</t>
    </rPh>
    <phoneticPr fontId="2"/>
  </si>
  <si>
    <t>工事着手前に費用の1割相当額を計上、以降事業終了時まで計画的計上</t>
    <rPh sb="0" eb="2">
      <t>コウジ</t>
    </rPh>
    <rPh sb="2" eb="5">
      <t>チャクシュマエ</t>
    </rPh>
    <rPh sb="6" eb="8">
      <t>ヒヨウ</t>
    </rPh>
    <rPh sb="10" eb="11">
      <t>ワリ</t>
    </rPh>
    <rPh sb="11" eb="14">
      <t>ソウトウガク</t>
    </rPh>
    <rPh sb="15" eb="17">
      <t>ケイジョウ</t>
    </rPh>
    <rPh sb="18" eb="20">
      <t>イコウ</t>
    </rPh>
    <rPh sb="20" eb="25">
      <t>ジギョウシュウリョウジ</t>
    </rPh>
    <rPh sb="27" eb="30">
      <t>ケイカクテキ</t>
    </rPh>
    <rPh sb="30" eb="32">
      <t>ケイジョウ</t>
    </rPh>
    <phoneticPr fontId="2"/>
  </si>
  <si>
    <t>水利使用料</t>
    <rPh sb="0" eb="2">
      <t>スイリ</t>
    </rPh>
    <rPh sb="2" eb="5">
      <t>シヨウリョウ</t>
    </rPh>
    <phoneticPr fontId="2"/>
  </si>
  <si>
    <t>水利使用料（千円/年）</t>
    <rPh sb="0" eb="2">
      <t>スイリ</t>
    </rPh>
    <rPh sb="2" eb="4">
      <t>シヨウ</t>
    </rPh>
    <rPh sb="4" eb="5">
      <t>リョウ</t>
    </rPh>
    <phoneticPr fontId="2"/>
  </si>
  <si>
    <t>建物費用（千円）</t>
    <rPh sb="0" eb="2">
      <t>タテモノ</t>
    </rPh>
    <rPh sb="2" eb="3">
      <t>ヒ</t>
    </rPh>
    <rPh sb="3" eb="4">
      <t>ヨウ</t>
    </rPh>
    <rPh sb="5" eb="7">
      <t>センエン</t>
    </rPh>
    <phoneticPr fontId="3"/>
  </si>
  <si>
    <t>構築物（土木設備）費用（千円）</t>
    <rPh sb="0" eb="3">
      <t>コウチクブツ</t>
    </rPh>
    <rPh sb="4" eb="8">
      <t>ドボクセツビ</t>
    </rPh>
    <rPh sb="9" eb="11">
      <t>ヒヨウ</t>
    </rPh>
    <rPh sb="12" eb="14">
      <t>センエン</t>
    </rPh>
    <phoneticPr fontId="3"/>
  </si>
  <si>
    <t>機械設備費用（千円）</t>
    <rPh sb="0" eb="4">
      <t>キカイセツビ</t>
    </rPh>
    <rPh sb="4" eb="6">
      <t>ヒヨウ</t>
    </rPh>
    <rPh sb="7" eb="9">
      <t>センエン</t>
    </rPh>
    <phoneticPr fontId="3"/>
  </si>
  <si>
    <t>固定資産税（千円）</t>
    <rPh sb="0" eb="5">
      <t>コテイシサンゼイ</t>
    </rPh>
    <rPh sb="6" eb="8">
      <t>センエン</t>
    </rPh>
    <phoneticPr fontId="2"/>
  </si>
  <si>
    <t>固定資産税（千円）</t>
    <phoneticPr fontId="2"/>
  </si>
  <si>
    <t>土地購入費用（千円）</t>
    <rPh sb="0" eb="2">
      <t>トチ</t>
    </rPh>
    <rPh sb="2" eb="4">
      <t>コウニュウ</t>
    </rPh>
    <rPh sb="4" eb="6">
      <t>ヒヨウ</t>
    </rPh>
    <rPh sb="7" eb="9">
      <t>センエン</t>
    </rPh>
    <phoneticPr fontId="2"/>
  </si>
  <si>
    <t>協力金（率）</t>
    <rPh sb="0" eb="3">
      <t>キョウリョクキン</t>
    </rPh>
    <rPh sb="4" eb="5">
      <t>リツ</t>
    </rPh>
    <phoneticPr fontId="2"/>
  </si>
  <si>
    <t>山梨県流水占用料等に関する条例によるもの</t>
    <phoneticPr fontId="2"/>
  </si>
  <si>
    <t>協力金</t>
    <rPh sb="0" eb="3">
      <t>キョウリョクキン</t>
    </rPh>
    <phoneticPr fontId="2"/>
  </si>
  <si>
    <t>協力金（千円/年）</t>
    <rPh sb="0" eb="3">
      <t>キョウリョクキン</t>
    </rPh>
    <phoneticPr fontId="2"/>
  </si>
  <si>
    <t>売電収入（税抜）×率：5%以上</t>
    <rPh sb="9" eb="10">
      <t>リツ</t>
    </rPh>
    <rPh sb="13" eb="15">
      <t>イジョウ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</si>
</sst>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_);[Red]\(0.00\)"/>
    <numFmt numFmtId="177" formatCode="#,##0.000;[Red]\-#,##0.000"/>
    <numFmt numFmtId="178" formatCode="#,##0.00000;[Red]\-#,##0.00000"/>
    <numFmt numFmtId="179" formatCode="0.000%"/>
    <numFmt numFmtId="180" formatCode="0.0000%"/>
  </numFmts>
  <fonts count="16"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1"/>
      <color indexed="8"/>
      <name val="Arial"/>
      <family val="2"/>
    </font>
    <font>
      <sz val="10"/>
      <color indexed="8"/>
      <name val="ＭＳ Ｐゴシック"/>
      <family val="3"/>
      <charset val="128"/>
    </font>
    <font>
      <sz val="6"/>
      <name val="ＭＳ Ｐゴシック"/>
      <family val="3"/>
      <charset val="128"/>
    </font>
    <font>
      <sz val="11"/>
      <color theme="1"/>
      <name val="ＭＳ Ｐゴシック"/>
      <family val="3"/>
      <charset val="128"/>
      <scheme val="minor"/>
    </font>
    <font>
      <sz val="12"/>
      <color theme="1"/>
      <name val="ＭＳ Ｐゴシック"/>
      <family val="3"/>
      <charset val="128"/>
      <scheme val="minor"/>
    </font>
    <font>
      <b/>
      <sz val="11"/>
      <name val="ＭＳ Ｐゴシック"/>
      <family val="3"/>
      <charset val="128"/>
      <scheme val="minor"/>
    </font>
    <font>
      <sz val="11"/>
      <color theme="1"/>
      <name val="Arial"/>
      <family val="2"/>
    </font>
    <font>
      <sz val="10"/>
      <color theme="1"/>
      <name val="Arial"/>
      <family val="2"/>
    </font>
    <font>
      <sz val="11"/>
      <color theme="1"/>
      <name val="ＭＳ Ｐゴシック"/>
      <family val="3"/>
      <charset val="128"/>
    </font>
    <font>
      <sz val="11"/>
      <name val="ＭＳ Ｐゴシック"/>
      <family val="3"/>
      <charset val="128"/>
      <scheme val="minor"/>
    </font>
    <font>
      <sz val="10"/>
      <color rgb="FF000000"/>
      <name val="Arial"/>
      <family val="2"/>
    </font>
    <font>
      <b/>
      <sz val="14"/>
      <name val="ＭＳ Ｐゴシック"/>
      <family val="3"/>
      <charset val="128"/>
      <scheme val="minor"/>
    </font>
  </fonts>
  <fills count="11">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2F2F2"/>
        <bgColor indexed="64"/>
      </patternFill>
    </fill>
    <fill>
      <patternFill patternType="solid">
        <fgColor theme="0"/>
        <bgColor indexed="64"/>
      </patternFill>
    </fill>
    <fill>
      <patternFill patternType="solid">
        <fgColor theme="8" tint="0.79998168889431442"/>
        <bgColor indexed="64"/>
      </patternFill>
    </fill>
    <fill>
      <patternFill patternType="solid">
        <fgColor theme="6" tint="0.79998168889431442"/>
        <bgColor indexed="64"/>
      </patternFill>
    </fill>
  </fills>
  <borders count="165">
    <border>
      <left/>
      <right/>
      <top/>
      <bottom/>
      <diagonal/>
    </border>
    <border>
      <left/>
      <right/>
      <top/>
      <bottom style="medium">
        <color indexed="64"/>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double">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22"/>
      </bottom>
      <diagonal/>
    </border>
    <border>
      <left style="thin">
        <color indexed="64"/>
      </left>
      <right style="thin">
        <color indexed="64"/>
      </right>
      <top/>
      <bottom style="thin">
        <color indexed="22"/>
      </bottom>
      <diagonal/>
    </border>
    <border>
      <left style="medium">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22"/>
      </bottom>
      <diagonal/>
    </border>
    <border>
      <left style="medium">
        <color indexed="64"/>
      </left>
      <right style="thin">
        <color indexed="64"/>
      </right>
      <top style="thin">
        <color indexed="22"/>
      </top>
      <bottom style="medium">
        <color indexed="64"/>
      </bottom>
      <diagonal/>
    </border>
    <border>
      <left style="thin">
        <color indexed="64"/>
      </left>
      <right style="thin">
        <color indexed="64"/>
      </right>
      <top style="thin">
        <color indexed="22"/>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medium">
        <color indexed="64"/>
      </left>
      <right style="medium">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medium">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medium">
        <color indexed="64"/>
      </right>
      <top/>
      <bottom style="double">
        <color indexed="64"/>
      </bottom>
      <diagonal/>
    </border>
    <border>
      <left style="thin">
        <color indexed="64"/>
      </left>
      <right style="medium">
        <color indexed="64"/>
      </right>
      <top/>
      <bottom style="thin">
        <color indexed="22"/>
      </bottom>
      <diagonal/>
    </border>
    <border>
      <left style="thin">
        <color indexed="64"/>
      </left>
      <right style="medium">
        <color indexed="64"/>
      </right>
      <top style="thin">
        <color indexed="22"/>
      </top>
      <bottom style="thin">
        <color indexed="22"/>
      </bottom>
      <diagonal/>
    </border>
    <border>
      <left style="thin">
        <color indexed="64"/>
      </left>
      <right style="medium">
        <color indexed="64"/>
      </right>
      <top style="thin">
        <color indexed="22"/>
      </top>
      <bottom style="medium">
        <color indexed="64"/>
      </bottom>
      <diagonal/>
    </border>
    <border>
      <left style="medium">
        <color indexed="64"/>
      </left>
      <right/>
      <top style="medium">
        <color indexed="64"/>
      </top>
      <bottom style="double">
        <color indexed="64"/>
      </bottom>
      <diagonal/>
    </border>
    <border>
      <left style="medium">
        <color indexed="64"/>
      </left>
      <right/>
      <top style="thin">
        <color indexed="64"/>
      </top>
      <bottom style="medium">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top style="double">
        <color indexed="64"/>
      </top>
      <bottom style="thin">
        <color indexed="64"/>
      </bottom>
      <diagonal/>
    </border>
    <border>
      <left style="medium">
        <color indexed="64"/>
      </left>
      <right/>
      <top/>
      <bottom style="double">
        <color indexed="64"/>
      </bottom>
      <diagonal/>
    </border>
    <border>
      <left style="medium">
        <color indexed="64"/>
      </left>
      <right style="thin">
        <color indexed="64"/>
      </right>
      <top style="thin">
        <color indexed="64"/>
      </top>
      <bottom style="thin">
        <color indexed="22"/>
      </bottom>
      <diagonal/>
    </border>
    <border>
      <left style="medium">
        <color indexed="64"/>
      </left>
      <right style="thin">
        <color indexed="64"/>
      </right>
      <top style="thin">
        <color indexed="22"/>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medium">
        <color indexed="64"/>
      </right>
      <top style="thin">
        <color indexed="64"/>
      </top>
      <bottom style="thin">
        <color indexed="22"/>
      </bottom>
      <diagonal/>
    </border>
    <border>
      <left style="thin">
        <color indexed="64"/>
      </left>
      <right style="medium">
        <color indexed="64"/>
      </right>
      <top style="thin">
        <color indexed="22"/>
      </top>
      <bottom style="thin">
        <color indexed="64"/>
      </bottom>
      <diagonal/>
    </border>
    <border>
      <left style="thin">
        <color theme="0"/>
      </left>
      <right/>
      <top style="medium">
        <color indexed="64"/>
      </top>
      <bottom style="medium">
        <color indexed="64"/>
      </bottom>
      <diagonal/>
    </border>
    <border>
      <left style="thin">
        <color theme="0"/>
      </left>
      <right style="thin">
        <color theme="0"/>
      </right>
      <top/>
      <bottom style="medium">
        <color indexed="64"/>
      </bottom>
      <diagonal/>
    </border>
    <border>
      <left style="medium">
        <color indexed="64"/>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style="medium">
        <color indexed="64"/>
      </left>
      <right style="medium">
        <color indexed="64"/>
      </right>
      <top style="thin">
        <color theme="0"/>
      </top>
      <bottom/>
      <diagonal/>
    </border>
    <border>
      <left style="medium">
        <color indexed="64"/>
      </left>
      <right style="medium">
        <color indexed="64"/>
      </right>
      <top style="thin">
        <color theme="0"/>
      </top>
      <bottom style="thin">
        <color theme="0"/>
      </bottom>
      <diagonal/>
    </border>
    <border>
      <left style="medium">
        <color indexed="64"/>
      </left>
      <right/>
      <top style="thin">
        <color theme="0"/>
      </top>
      <bottom style="thin">
        <color theme="0"/>
      </bottom>
      <diagonal/>
    </border>
    <border>
      <left style="thin">
        <color theme="0"/>
      </left>
      <right style="thin">
        <color theme="0"/>
      </right>
      <top style="thin">
        <color theme="0"/>
      </top>
      <bottom style="medium">
        <color indexed="64"/>
      </bottom>
      <diagonal/>
    </border>
    <border>
      <left style="thin">
        <color theme="0"/>
      </left>
      <right style="thin">
        <color theme="0"/>
      </right>
      <top style="medium">
        <color indexed="64"/>
      </top>
      <bottom style="thin">
        <color theme="0"/>
      </bottom>
      <diagonal/>
    </border>
    <border>
      <left style="thin">
        <color theme="0"/>
      </left>
      <right style="medium">
        <color indexed="64"/>
      </right>
      <top style="thin">
        <color theme="0"/>
      </top>
      <bottom style="medium">
        <color indexed="64"/>
      </bottom>
      <diagonal/>
    </border>
    <border>
      <left style="medium">
        <color indexed="64"/>
      </left>
      <right style="medium">
        <color indexed="64"/>
      </right>
      <top/>
      <bottom style="thin">
        <color theme="0"/>
      </bottom>
      <diagonal/>
    </border>
    <border>
      <left/>
      <right style="medium">
        <color indexed="64"/>
      </right>
      <top style="thin">
        <color theme="0"/>
      </top>
      <bottom style="thin">
        <color theme="0"/>
      </bottom>
      <diagonal/>
    </border>
    <border>
      <left style="thin">
        <color theme="0"/>
      </left>
      <right style="medium">
        <color indexed="64"/>
      </right>
      <top/>
      <bottom style="thin">
        <color theme="0"/>
      </bottom>
      <diagonal/>
    </border>
    <border>
      <left style="thin">
        <color theme="0"/>
      </left>
      <right style="thin">
        <color theme="0"/>
      </right>
      <top style="medium">
        <color indexed="64"/>
      </top>
      <bottom style="medium">
        <color indexed="64"/>
      </bottom>
      <diagonal/>
    </border>
    <border>
      <left style="thin">
        <color theme="0"/>
      </left>
      <right style="medium">
        <color indexed="64"/>
      </right>
      <top style="thin">
        <color theme="0"/>
      </top>
      <bottom/>
      <diagonal/>
    </border>
    <border>
      <left/>
      <right/>
      <top/>
      <bottom style="thin">
        <color theme="0"/>
      </bottom>
      <diagonal/>
    </border>
    <border>
      <left/>
      <right/>
      <top style="medium">
        <color indexed="64"/>
      </top>
      <bottom style="thin">
        <color theme="0"/>
      </bottom>
      <diagonal/>
    </border>
    <border>
      <left style="medium">
        <color indexed="64"/>
      </left>
      <right style="thin">
        <color theme="0"/>
      </right>
      <top/>
      <bottom style="thin">
        <color theme="0"/>
      </bottom>
      <diagonal/>
    </border>
    <border>
      <left/>
      <right style="thin">
        <color theme="0"/>
      </right>
      <top/>
      <bottom style="medium">
        <color indexed="64"/>
      </bottom>
      <diagonal/>
    </border>
    <border>
      <left/>
      <right style="thin">
        <color theme="0"/>
      </right>
      <top style="medium">
        <color indexed="64"/>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right style="thin">
        <color theme="0"/>
      </right>
      <top/>
      <bottom style="thin">
        <color theme="0"/>
      </bottom>
      <diagonal/>
    </border>
    <border>
      <left style="thin">
        <color theme="0"/>
      </left>
      <right/>
      <top/>
      <bottom style="thin">
        <color theme="0"/>
      </bottom>
      <diagonal/>
    </border>
    <border>
      <left style="thin">
        <color theme="0"/>
      </left>
      <right/>
      <top style="medium">
        <color indexed="64"/>
      </top>
      <bottom/>
      <diagonal/>
    </border>
    <border>
      <left/>
      <right style="thin">
        <color theme="0"/>
      </right>
      <top style="thin">
        <color theme="0"/>
      </top>
      <bottom style="thin">
        <color theme="0"/>
      </bottom>
      <diagonal/>
    </border>
    <border>
      <left style="medium">
        <color indexed="64"/>
      </left>
      <right style="thin">
        <color theme="0"/>
      </right>
      <top/>
      <bottom/>
      <diagonal/>
    </border>
    <border>
      <left style="thin">
        <color theme="0"/>
      </left>
      <right style="thin">
        <color theme="0"/>
      </right>
      <top/>
      <bottom/>
      <diagonal/>
    </border>
    <border>
      <left style="thin">
        <color theme="0"/>
      </left>
      <right style="medium">
        <color theme="0"/>
      </right>
      <top style="medium">
        <color indexed="64"/>
      </top>
      <bottom style="medium">
        <color indexed="64"/>
      </bottom>
      <diagonal/>
    </border>
    <border>
      <left style="medium">
        <color indexed="64"/>
      </left>
      <right style="medium">
        <color indexed="64"/>
      </right>
      <top style="thin">
        <color theme="0"/>
      </top>
      <bottom style="medium">
        <color theme="0"/>
      </bottom>
      <diagonal/>
    </border>
    <border>
      <left style="medium">
        <color theme="0"/>
      </left>
      <right style="thin">
        <color theme="0"/>
      </right>
      <top style="medium">
        <color indexed="64"/>
      </top>
      <bottom style="medium">
        <color indexed="64"/>
      </bottom>
      <diagonal/>
    </border>
    <border>
      <left style="medium">
        <color theme="0"/>
      </left>
      <right style="medium">
        <color indexed="64"/>
      </right>
      <top style="thin">
        <color theme="0"/>
      </top>
      <bottom style="thin">
        <color theme="0"/>
      </bottom>
      <diagonal/>
    </border>
    <border>
      <left/>
      <right style="medium">
        <color indexed="64"/>
      </right>
      <top style="thin">
        <color theme="0"/>
      </top>
      <bottom/>
      <diagonal/>
    </border>
    <border>
      <left style="thin">
        <color theme="0"/>
      </left>
      <right style="thin">
        <color theme="0"/>
      </right>
      <top style="thin">
        <color theme="0"/>
      </top>
      <bottom/>
      <diagonal/>
    </border>
    <border>
      <left/>
      <right style="thin">
        <color theme="0"/>
      </right>
      <top style="thin">
        <color theme="0"/>
      </top>
      <bottom/>
      <diagonal/>
    </border>
    <border>
      <left style="thin">
        <color theme="0"/>
      </left>
      <right/>
      <top style="thin">
        <color theme="0"/>
      </top>
      <bottom style="thin">
        <color theme="0"/>
      </bottom>
      <diagonal/>
    </border>
    <border>
      <left style="thin">
        <color theme="0"/>
      </left>
      <right style="medium">
        <color indexed="64"/>
      </right>
      <top style="medium">
        <color indexed="64"/>
      </top>
      <bottom style="thin">
        <color theme="0"/>
      </bottom>
      <diagonal/>
    </border>
    <border>
      <left style="medium">
        <color theme="0"/>
      </left>
      <right style="medium">
        <color indexed="64"/>
      </right>
      <top style="medium">
        <color theme="0"/>
      </top>
      <bottom/>
      <diagonal/>
    </border>
    <border>
      <left style="medium">
        <color indexed="64"/>
      </left>
      <right style="medium">
        <color indexed="64"/>
      </right>
      <top style="medium">
        <color theme="0"/>
      </top>
      <bottom style="double">
        <color theme="0"/>
      </bottom>
      <diagonal/>
    </border>
    <border>
      <left style="medium">
        <color indexed="64"/>
      </left>
      <right style="thin">
        <color theme="0"/>
      </right>
      <top style="thin">
        <color theme="0"/>
      </top>
      <bottom style="double">
        <color theme="0"/>
      </bottom>
      <diagonal/>
    </border>
    <border>
      <left style="thin">
        <color theme="0"/>
      </left>
      <right style="medium">
        <color indexed="64"/>
      </right>
      <top style="thin">
        <color theme="0"/>
      </top>
      <bottom style="double">
        <color theme="0"/>
      </bottom>
      <diagonal/>
    </border>
    <border>
      <left/>
      <right style="double">
        <color theme="0"/>
      </right>
      <top/>
      <bottom/>
      <diagonal/>
    </border>
    <border>
      <left style="double">
        <color theme="0"/>
      </left>
      <right/>
      <top/>
      <bottom style="double">
        <color theme="0"/>
      </bottom>
      <diagonal/>
    </border>
    <border>
      <left/>
      <right/>
      <top/>
      <bottom style="double">
        <color theme="0"/>
      </bottom>
      <diagonal/>
    </border>
    <border>
      <left/>
      <right style="double">
        <color theme="0"/>
      </right>
      <top/>
      <bottom style="double">
        <color theme="0"/>
      </bottom>
      <diagonal/>
    </border>
    <border>
      <left style="double">
        <color theme="0"/>
      </left>
      <right style="double">
        <color theme="0"/>
      </right>
      <top style="double">
        <color theme="0"/>
      </top>
      <bottom style="double">
        <color theme="0"/>
      </bottom>
      <diagonal/>
    </border>
    <border>
      <left/>
      <right style="double">
        <color theme="0"/>
      </right>
      <top style="double">
        <color theme="0"/>
      </top>
      <bottom style="double">
        <color theme="0"/>
      </bottom>
      <diagonal/>
    </border>
    <border>
      <left style="thin">
        <color theme="0"/>
      </left>
      <right style="double">
        <color theme="0"/>
      </right>
      <top/>
      <bottom style="double">
        <color theme="0"/>
      </bottom>
      <diagonal/>
    </border>
    <border>
      <left/>
      <right style="thin">
        <color theme="0"/>
      </right>
      <top style="thin">
        <color theme="0"/>
      </top>
      <bottom style="double">
        <color theme="0"/>
      </bottom>
      <diagonal/>
    </border>
    <border>
      <left style="double">
        <color theme="0"/>
      </left>
      <right style="thin">
        <color theme="0"/>
      </right>
      <top style="double">
        <color theme="0"/>
      </top>
      <bottom/>
      <diagonal/>
    </border>
    <border>
      <left style="double">
        <color theme="0"/>
      </left>
      <right/>
      <top style="double">
        <color theme="0"/>
      </top>
      <bottom style="double">
        <color theme="0"/>
      </bottom>
      <diagonal/>
    </border>
    <border>
      <left/>
      <right style="thin">
        <color theme="0"/>
      </right>
      <top style="double">
        <color theme="0"/>
      </top>
      <bottom style="double">
        <color theme="0"/>
      </bottom>
      <diagonal/>
    </border>
    <border>
      <left/>
      <right/>
      <top style="double">
        <color theme="0"/>
      </top>
      <bottom style="double">
        <color theme="0"/>
      </bottom>
      <diagonal/>
    </border>
    <border>
      <left style="thin">
        <color theme="0"/>
      </left>
      <right/>
      <top style="thin">
        <color theme="0"/>
      </top>
      <bottom/>
      <diagonal/>
    </border>
    <border>
      <left/>
      <right style="double">
        <color theme="0"/>
      </right>
      <top style="double">
        <color theme="0"/>
      </top>
      <bottom/>
      <diagonal/>
    </border>
    <border>
      <left style="thin">
        <color theme="0"/>
      </left>
      <right style="thin">
        <color theme="0"/>
      </right>
      <top/>
      <bottom style="double">
        <color theme="0"/>
      </bottom>
      <diagonal/>
    </border>
    <border>
      <left/>
      <right style="thin">
        <color theme="0"/>
      </right>
      <top style="medium">
        <color indexed="64"/>
      </top>
      <bottom/>
      <diagonal/>
    </border>
    <border>
      <left style="medium">
        <color indexed="64"/>
      </left>
      <right/>
      <top style="thin">
        <color theme="0"/>
      </top>
      <bottom/>
      <diagonal/>
    </border>
    <border>
      <left style="medium">
        <color indexed="64"/>
      </left>
      <right/>
      <top/>
      <bottom style="thin">
        <color theme="0"/>
      </bottom>
      <diagonal/>
    </border>
    <border>
      <left style="medium">
        <color indexed="64"/>
      </left>
      <right/>
      <top style="thin">
        <color theme="0"/>
      </top>
      <bottom style="medium">
        <color indexed="64"/>
      </bottom>
      <diagonal/>
    </border>
    <border>
      <left style="medium">
        <color indexed="64"/>
      </left>
      <right style="thin">
        <color theme="0"/>
      </right>
      <top style="medium">
        <color indexed="64"/>
      </top>
      <bottom style="thin">
        <color theme="0"/>
      </bottom>
      <diagonal/>
    </border>
    <border>
      <left style="thin">
        <color theme="0"/>
      </left>
      <right style="medium">
        <color indexed="64"/>
      </right>
      <top style="double">
        <color theme="0"/>
      </top>
      <bottom style="thin">
        <color theme="0"/>
      </bottom>
      <diagonal/>
    </border>
    <border>
      <left style="medium">
        <color indexed="64"/>
      </left>
      <right style="thin">
        <color theme="0"/>
      </right>
      <top style="thin">
        <color theme="0"/>
      </top>
      <bottom style="medium">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s>
  <cellStyleXfs count="9">
    <xf numFmtId="0" fontId="0" fillId="0" borderId="0">
      <alignment vertical="center"/>
    </xf>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8" fillId="0" borderId="0" applyFont="0" applyFill="0" applyBorder="0" applyAlignment="0" applyProtection="0">
      <alignment vertical="center"/>
    </xf>
    <xf numFmtId="0" fontId="7" fillId="0" borderId="0">
      <alignment vertical="center"/>
    </xf>
    <xf numFmtId="0" fontId="7" fillId="0" borderId="0">
      <alignment vertical="center"/>
    </xf>
    <xf numFmtId="0" fontId="8" fillId="0" borderId="0"/>
  </cellStyleXfs>
  <cellXfs count="349">
    <xf numFmtId="0" fontId="0" fillId="0" borderId="0" xfId="0">
      <alignment vertical="center"/>
    </xf>
    <xf numFmtId="0" fontId="9" fillId="4" borderId="38" xfId="0" applyFont="1" applyFill="1" applyBorder="1" applyAlignment="1">
      <alignment horizontal="center" vertical="center"/>
    </xf>
    <xf numFmtId="0" fontId="10" fillId="0" borderId="0" xfId="6" applyFont="1">
      <alignment vertical="center"/>
    </xf>
    <xf numFmtId="0" fontId="11" fillId="0" borderId="48" xfId="6" applyFont="1" applyBorder="1" applyAlignment="1">
      <alignment vertical="center" wrapText="1"/>
    </xf>
    <xf numFmtId="177" fontId="11" fillId="0" borderId="49" xfId="3" applyNumberFormat="1" applyFont="1" applyBorder="1" applyAlignment="1">
      <alignment vertical="center" wrapText="1"/>
    </xf>
    <xf numFmtId="0" fontId="11" fillId="0" borderId="50" xfId="6" applyFont="1" applyBorder="1" applyAlignment="1">
      <alignment vertical="center" wrapText="1"/>
    </xf>
    <xf numFmtId="177" fontId="11" fillId="0" borderId="51" xfId="3" applyNumberFormat="1" applyFont="1" applyBorder="1" applyAlignment="1">
      <alignment vertical="center" wrapText="1"/>
    </xf>
    <xf numFmtId="0" fontId="11" fillId="0" borderId="52" xfId="6" applyFont="1" applyBorder="1" applyAlignment="1">
      <alignment vertical="center" wrapText="1"/>
    </xf>
    <xf numFmtId="177" fontId="11" fillId="0" borderId="53" xfId="3" applyNumberFormat="1" applyFont="1" applyBorder="1" applyAlignment="1">
      <alignment vertical="center" wrapText="1"/>
    </xf>
    <xf numFmtId="0" fontId="1" fillId="0" borderId="0" xfId="6" applyFont="1">
      <alignment vertical="center"/>
    </xf>
    <xf numFmtId="0" fontId="12" fillId="0" borderId="0" xfId="6" applyFont="1">
      <alignment vertical="center"/>
    </xf>
    <xf numFmtId="0" fontId="13" fillId="0" borderId="59" xfId="0" applyFont="1" applyFill="1" applyBorder="1" applyAlignment="1">
      <alignment horizontal="left" vertical="center"/>
    </xf>
    <xf numFmtId="0" fontId="13" fillId="0" borderId="10" xfId="0" applyFont="1" applyFill="1" applyBorder="1" applyAlignment="1">
      <alignment horizontal="left" vertical="center"/>
    </xf>
    <xf numFmtId="177" fontId="11" fillId="0" borderId="49" xfId="3" applyNumberFormat="1" applyFont="1" applyFill="1" applyBorder="1" applyAlignment="1">
      <alignment vertical="center" wrapText="1"/>
    </xf>
    <xf numFmtId="178" fontId="11" fillId="0" borderId="76" xfId="3" applyNumberFormat="1" applyFont="1" applyFill="1" applyBorder="1" applyAlignment="1">
      <alignment vertical="center" wrapText="1"/>
    </xf>
    <xf numFmtId="177" fontId="11" fillId="0" borderId="51" xfId="3" applyNumberFormat="1" applyFont="1" applyFill="1" applyBorder="1" applyAlignment="1">
      <alignment vertical="center" wrapText="1"/>
    </xf>
    <xf numFmtId="178" fontId="11" fillId="0" borderId="77" xfId="3" applyNumberFormat="1" applyFont="1" applyFill="1" applyBorder="1" applyAlignment="1">
      <alignment vertical="center" wrapText="1"/>
    </xf>
    <xf numFmtId="177" fontId="11" fillId="0" borderId="53" xfId="3" applyNumberFormat="1" applyFont="1" applyFill="1" applyBorder="1" applyAlignment="1">
      <alignment vertical="center" wrapText="1"/>
    </xf>
    <xf numFmtId="178" fontId="11" fillId="0" borderId="78" xfId="3" applyNumberFormat="1" applyFont="1" applyFill="1" applyBorder="1" applyAlignment="1">
      <alignment vertical="center" wrapText="1"/>
    </xf>
    <xf numFmtId="0" fontId="9" fillId="4" borderId="83" xfId="0" applyFont="1" applyFill="1" applyBorder="1" applyAlignment="1">
      <alignment horizontal="center" vertical="center"/>
    </xf>
    <xf numFmtId="0" fontId="9" fillId="4" borderId="45" xfId="0" applyFont="1" applyFill="1" applyBorder="1" applyAlignment="1">
      <alignment horizontal="center" vertical="center"/>
    </xf>
    <xf numFmtId="0" fontId="9" fillId="4" borderId="46" xfId="0" applyFont="1" applyFill="1" applyBorder="1" applyAlignment="1">
      <alignment horizontal="center" vertical="center"/>
    </xf>
    <xf numFmtId="0" fontId="13" fillId="0" borderId="115" xfId="0" applyFont="1" applyBorder="1">
      <alignment vertical="center"/>
    </xf>
    <xf numFmtId="0" fontId="13" fillId="0" borderId="102" xfId="0" applyFont="1" applyBorder="1">
      <alignment vertical="center"/>
    </xf>
    <xf numFmtId="0" fontId="13" fillId="0" borderId="128" xfId="0" applyFont="1" applyBorder="1">
      <alignment vertical="center"/>
    </xf>
    <xf numFmtId="0" fontId="13" fillId="0" borderId="0" xfId="0" applyFont="1">
      <alignment vertical="center"/>
    </xf>
    <xf numFmtId="0" fontId="13" fillId="0" borderId="130" xfId="0" applyFont="1" applyBorder="1">
      <alignment vertical="center"/>
    </xf>
    <xf numFmtId="0" fontId="13" fillId="0" borderId="151" xfId="0" applyFont="1" applyBorder="1">
      <alignment vertical="center"/>
    </xf>
    <xf numFmtId="0" fontId="13" fillId="0" borderId="39" xfId="0" applyFont="1" applyBorder="1">
      <alignment vertical="center"/>
    </xf>
    <xf numFmtId="0" fontId="13" fillId="0" borderId="155" xfId="0" applyFont="1" applyBorder="1">
      <alignment vertical="center"/>
    </xf>
    <xf numFmtId="0" fontId="13" fillId="0" borderId="111" xfId="0" applyFont="1" applyBorder="1">
      <alignment vertical="center"/>
    </xf>
    <xf numFmtId="0" fontId="13" fillId="0" borderId="103" xfId="0" applyFont="1" applyBorder="1">
      <alignment vertical="center"/>
    </xf>
    <xf numFmtId="0" fontId="13" fillId="0" borderId="114" xfId="0" applyFont="1" applyBorder="1">
      <alignment vertical="center"/>
    </xf>
    <xf numFmtId="0" fontId="13" fillId="0" borderId="131" xfId="0" applyFont="1" applyBorder="1">
      <alignment vertical="center"/>
    </xf>
    <xf numFmtId="0" fontId="13" fillId="0" borderId="117" xfId="0" applyFont="1" applyBorder="1">
      <alignment vertical="center"/>
    </xf>
    <xf numFmtId="0" fontId="13" fillId="0" borderId="97" xfId="0" applyFont="1" applyBorder="1">
      <alignment vertical="center"/>
    </xf>
    <xf numFmtId="0" fontId="13" fillId="0" borderId="98" xfId="0" applyFont="1" applyBorder="1">
      <alignment vertical="center"/>
    </xf>
    <xf numFmtId="0" fontId="13" fillId="0" borderId="112" xfId="0" applyFont="1" applyBorder="1">
      <alignment vertical="center"/>
    </xf>
    <xf numFmtId="0" fontId="13" fillId="0" borderId="110" xfId="0" applyFont="1" applyBorder="1">
      <alignment vertical="center"/>
    </xf>
    <xf numFmtId="0" fontId="13" fillId="0" borderId="116" xfId="0" applyFont="1" applyBorder="1">
      <alignment vertical="center"/>
    </xf>
    <xf numFmtId="0" fontId="13" fillId="0" borderId="109" xfId="0" applyFont="1" applyBorder="1">
      <alignment vertical="center"/>
    </xf>
    <xf numFmtId="0" fontId="13" fillId="0" borderId="120" xfId="0" applyFont="1" applyBorder="1">
      <alignment vertical="center"/>
    </xf>
    <xf numFmtId="0" fontId="13" fillId="0" borderId="40" xfId="0" applyFont="1" applyBorder="1">
      <alignment vertical="center"/>
    </xf>
    <xf numFmtId="0" fontId="13" fillId="0" borderId="95" xfId="0" applyFont="1" applyBorder="1">
      <alignment vertical="center"/>
    </xf>
    <xf numFmtId="0" fontId="13" fillId="0" borderId="96" xfId="0" applyFont="1" applyBorder="1">
      <alignment vertical="center"/>
    </xf>
    <xf numFmtId="0" fontId="13" fillId="0" borderId="0" xfId="0" applyFont="1" applyBorder="1">
      <alignment vertical="center"/>
    </xf>
    <xf numFmtId="0" fontId="13" fillId="0" borderId="113" xfId="0" applyFont="1" applyBorder="1">
      <alignment vertical="center"/>
    </xf>
    <xf numFmtId="0" fontId="13" fillId="0" borderId="100" xfId="0" applyFont="1" applyBorder="1">
      <alignment vertical="center"/>
    </xf>
    <xf numFmtId="0" fontId="13" fillId="0" borderId="99" xfId="0" applyFont="1" applyBorder="1">
      <alignment vertical="center"/>
    </xf>
    <xf numFmtId="0" fontId="13" fillId="0" borderId="12" xfId="0" applyFont="1" applyBorder="1">
      <alignment vertical="center"/>
    </xf>
    <xf numFmtId="38" fontId="13" fillId="3" borderId="15" xfId="2" applyFont="1" applyFill="1" applyBorder="1">
      <alignment vertical="center"/>
    </xf>
    <xf numFmtId="0" fontId="13" fillId="0" borderId="29" xfId="0" applyFont="1" applyFill="1" applyBorder="1" applyAlignment="1">
      <alignment horizontal="left" vertical="center"/>
    </xf>
    <xf numFmtId="38" fontId="13" fillId="2" borderId="7" xfId="2" applyFont="1" applyFill="1" applyBorder="1">
      <alignment vertical="center"/>
    </xf>
    <xf numFmtId="38" fontId="13" fillId="0" borderId="12" xfId="2" applyFont="1" applyBorder="1">
      <alignment vertical="center"/>
    </xf>
    <xf numFmtId="38" fontId="13" fillId="0" borderId="16" xfId="2" applyFont="1" applyBorder="1">
      <alignment vertical="center"/>
    </xf>
    <xf numFmtId="38" fontId="13" fillId="0" borderId="7" xfId="2" applyFont="1" applyBorder="1">
      <alignment vertical="center"/>
    </xf>
    <xf numFmtId="0" fontId="13" fillId="0" borderId="7" xfId="0" applyFont="1" applyBorder="1">
      <alignment vertical="center"/>
    </xf>
    <xf numFmtId="0" fontId="13" fillId="0" borderId="152" xfId="0" applyFont="1" applyBorder="1">
      <alignment vertical="center"/>
    </xf>
    <xf numFmtId="0" fontId="13" fillId="0" borderId="11" xfId="0" applyFont="1" applyBorder="1">
      <alignment vertical="center"/>
    </xf>
    <xf numFmtId="38" fontId="13" fillId="3" borderId="36" xfId="2" applyFont="1" applyFill="1" applyBorder="1">
      <alignment vertical="center"/>
    </xf>
    <xf numFmtId="0" fontId="13" fillId="0" borderId="2" xfId="0" applyFont="1" applyBorder="1">
      <alignment vertical="center"/>
    </xf>
    <xf numFmtId="0" fontId="13" fillId="0" borderId="8" xfId="0" applyFont="1" applyFill="1" applyBorder="1" applyAlignment="1">
      <alignment horizontal="left" vertical="center"/>
    </xf>
    <xf numFmtId="0" fontId="13" fillId="2" borderId="8" xfId="0" applyFont="1" applyFill="1" applyBorder="1">
      <alignment vertical="center"/>
    </xf>
    <xf numFmtId="38" fontId="13" fillId="0" borderId="10" xfId="2" applyFont="1" applyBorder="1">
      <alignment vertical="center"/>
    </xf>
    <xf numFmtId="38" fontId="13" fillId="0" borderId="18" xfId="2" applyFont="1" applyBorder="1">
      <alignment vertical="center"/>
    </xf>
    <xf numFmtId="38" fontId="13" fillId="0" borderId="8" xfId="2" applyFont="1" applyBorder="1">
      <alignment vertical="center"/>
    </xf>
    <xf numFmtId="0" fontId="13" fillId="0" borderId="8" xfId="0" applyFont="1" applyBorder="1">
      <alignment vertical="center"/>
    </xf>
    <xf numFmtId="0" fontId="13" fillId="0" borderId="10" xfId="0" applyFont="1" applyBorder="1">
      <alignment vertical="center"/>
    </xf>
    <xf numFmtId="0" fontId="13" fillId="0" borderId="6" xfId="0" applyFont="1" applyFill="1" applyBorder="1">
      <alignment vertical="center"/>
    </xf>
    <xf numFmtId="38" fontId="9" fillId="0" borderId="21" xfId="2" applyFont="1" applyFill="1" applyBorder="1">
      <alignment vertical="center"/>
    </xf>
    <xf numFmtId="38" fontId="9" fillId="0" borderId="9" xfId="2" applyFont="1" applyFill="1" applyBorder="1">
      <alignment vertical="center"/>
    </xf>
    <xf numFmtId="38" fontId="9" fillId="0" borderId="3" xfId="2" applyFont="1" applyFill="1" applyBorder="1">
      <alignment vertical="center"/>
    </xf>
    <xf numFmtId="38" fontId="9" fillId="0" borderId="4" xfId="2" applyFont="1" applyFill="1" applyBorder="1">
      <alignment vertical="center"/>
    </xf>
    <xf numFmtId="0" fontId="13" fillId="0" borderId="21" xfId="0" applyFont="1" applyFill="1" applyBorder="1">
      <alignment vertical="center"/>
    </xf>
    <xf numFmtId="0" fontId="13" fillId="3" borderId="15" xfId="0" applyFont="1" applyFill="1" applyBorder="1">
      <alignment vertical="center"/>
    </xf>
    <xf numFmtId="0" fontId="13" fillId="0" borderId="13" xfId="0" applyFont="1" applyBorder="1">
      <alignment vertical="center"/>
    </xf>
    <xf numFmtId="0" fontId="13" fillId="0" borderId="5" xfId="0" applyFont="1" applyFill="1" applyBorder="1">
      <alignment vertical="center"/>
    </xf>
    <xf numFmtId="0" fontId="13" fillId="2" borderId="7" xfId="0" applyFont="1" applyFill="1" applyBorder="1">
      <alignment vertical="center"/>
    </xf>
    <xf numFmtId="38" fontId="13" fillId="0" borderId="59" xfId="2" applyFont="1" applyFill="1" applyBorder="1">
      <alignment vertical="center"/>
    </xf>
    <xf numFmtId="38" fontId="13" fillId="0" borderId="60" xfId="2" applyFont="1" applyFill="1" applyBorder="1">
      <alignment vertical="center"/>
    </xf>
    <xf numFmtId="38" fontId="13" fillId="0" borderId="5" xfId="2" applyFont="1" applyFill="1" applyBorder="1">
      <alignment vertical="center"/>
    </xf>
    <xf numFmtId="9" fontId="13" fillId="0" borderId="33" xfId="1" applyFont="1" applyFill="1" applyBorder="1">
      <alignment vertical="center"/>
    </xf>
    <xf numFmtId="38" fontId="13" fillId="0" borderId="10" xfId="2" applyFont="1" applyFill="1" applyBorder="1">
      <alignment vertical="center"/>
    </xf>
    <xf numFmtId="38" fontId="13" fillId="0" borderId="19" xfId="2" applyFont="1" applyFill="1" applyBorder="1">
      <alignment vertical="center"/>
    </xf>
    <xf numFmtId="38" fontId="13" fillId="0" borderId="6" xfId="2" applyFont="1" applyFill="1" applyBorder="1">
      <alignment vertical="center"/>
    </xf>
    <xf numFmtId="0" fontId="13" fillId="0" borderId="8" xfId="0" applyFont="1" applyBorder="1" applyAlignment="1">
      <alignment vertical="center"/>
    </xf>
    <xf numFmtId="0" fontId="13" fillId="0" borderId="9" xfId="0" applyFont="1" applyBorder="1">
      <alignment vertical="center"/>
    </xf>
    <xf numFmtId="0" fontId="13" fillId="0" borderId="4" xfId="0" applyFont="1" applyFill="1" applyBorder="1">
      <alignment vertical="center"/>
    </xf>
    <xf numFmtId="38" fontId="13" fillId="0" borderId="14" xfId="2" applyFont="1" applyFill="1" applyBorder="1">
      <alignment vertical="center"/>
    </xf>
    <xf numFmtId="38" fontId="13" fillId="0" borderId="8" xfId="2" applyFont="1" applyFill="1" applyBorder="1">
      <alignment vertical="center"/>
    </xf>
    <xf numFmtId="38" fontId="13" fillId="0" borderId="5" xfId="2" applyFont="1" applyFill="1" applyBorder="1" applyAlignment="1">
      <alignment vertical="center"/>
    </xf>
    <xf numFmtId="9" fontId="13" fillId="3" borderId="6" xfId="1" applyFont="1" applyFill="1" applyBorder="1" applyAlignment="1">
      <alignment vertical="center"/>
    </xf>
    <xf numFmtId="0" fontId="13" fillId="0" borderId="127" xfId="0" applyFont="1" applyBorder="1">
      <alignment vertical="center"/>
    </xf>
    <xf numFmtId="9" fontId="13" fillId="0" borderId="6" xfId="1" applyFont="1" applyFill="1" applyBorder="1" applyAlignment="1">
      <alignment vertical="center"/>
    </xf>
    <xf numFmtId="0" fontId="13" fillId="0" borderId="8" xfId="0" applyFont="1" applyFill="1" applyBorder="1">
      <alignment vertical="center"/>
    </xf>
    <xf numFmtId="38" fontId="13" fillId="0" borderId="15" xfId="2" applyFont="1" applyFill="1" applyBorder="1">
      <alignment vertical="center"/>
    </xf>
    <xf numFmtId="0" fontId="13" fillId="0" borderId="6" xfId="0" applyFont="1" applyFill="1" applyBorder="1" applyAlignment="1">
      <alignment vertical="center" shrinkToFit="1"/>
    </xf>
    <xf numFmtId="0" fontId="13" fillId="0" borderId="106" xfId="0" applyFont="1" applyBorder="1">
      <alignment vertical="center"/>
    </xf>
    <xf numFmtId="0" fontId="13" fillId="3" borderId="6" xfId="0" applyFont="1" applyFill="1" applyBorder="1">
      <alignment vertical="center"/>
    </xf>
    <xf numFmtId="38" fontId="13" fillId="2" borderId="8" xfId="2" applyFont="1" applyFill="1" applyBorder="1">
      <alignment vertical="center"/>
    </xf>
    <xf numFmtId="2" fontId="13" fillId="3" borderId="4" xfId="0" applyNumberFormat="1" applyFont="1" applyFill="1" applyBorder="1">
      <alignment vertical="center"/>
    </xf>
    <xf numFmtId="38" fontId="13" fillId="0" borderId="18" xfId="2" applyFont="1" applyFill="1" applyBorder="1">
      <alignment vertical="center"/>
    </xf>
    <xf numFmtId="0" fontId="13" fillId="0" borderId="8" xfId="0" applyFont="1" applyFill="1" applyBorder="1" applyAlignment="1">
      <alignment vertical="center"/>
    </xf>
    <xf numFmtId="0" fontId="13" fillId="5" borderId="8" xfId="0" applyFont="1" applyFill="1" applyBorder="1">
      <alignment vertical="center"/>
    </xf>
    <xf numFmtId="0" fontId="13" fillId="0" borderId="14" xfId="0" applyFont="1" applyBorder="1">
      <alignment vertical="center"/>
    </xf>
    <xf numFmtId="38" fontId="13" fillId="3" borderId="6" xfId="2" applyFont="1" applyFill="1" applyBorder="1">
      <alignment vertical="center"/>
    </xf>
    <xf numFmtId="38" fontId="13" fillId="2" borderId="33" xfId="2" applyFont="1" applyFill="1" applyBorder="1">
      <alignment vertical="center"/>
    </xf>
    <xf numFmtId="38" fontId="13" fillId="0" borderId="11" xfId="2" applyFont="1" applyFill="1" applyBorder="1">
      <alignment vertical="center"/>
    </xf>
    <xf numFmtId="38" fontId="13" fillId="0" borderId="34" xfId="2" applyFont="1" applyFill="1" applyBorder="1">
      <alignment vertical="center"/>
    </xf>
    <xf numFmtId="38" fontId="13" fillId="0" borderId="33" xfId="2" applyFont="1" applyFill="1" applyBorder="1">
      <alignment vertical="center"/>
    </xf>
    <xf numFmtId="0" fontId="13" fillId="0" borderId="33" xfId="0" applyFont="1" applyFill="1" applyBorder="1">
      <alignment vertical="center"/>
    </xf>
    <xf numFmtId="0" fontId="13" fillId="0" borderId="6" xfId="0" applyFont="1" applyFill="1" applyBorder="1" applyAlignment="1">
      <alignment vertical="center"/>
    </xf>
    <xf numFmtId="38" fontId="13" fillId="0" borderId="36" xfId="2" applyFont="1" applyFill="1" applyBorder="1">
      <alignment vertical="center"/>
    </xf>
    <xf numFmtId="38" fontId="9" fillId="0" borderId="20" xfId="2" applyFont="1" applyFill="1" applyBorder="1">
      <alignment vertical="center"/>
    </xf>
    <xf numFmtId="0" fontId="13" fillId="5" borderId="21" xfId="0" applyFont="1" applyFill="1" applyBorder="1">
      <alignment vertical="center"/>
    </xf>
    <xf numFmtId="38" fontId="9" fillId="0" borderId="7" xfId="0" applyNumberFormat="1" applyFont="1" applyFill="1" applyBorder="1">
      <alignment vertical="center"/>
    </xf>
    <xf numFmtId="38" fontId="9" fillId="0" borderId="16" xfId="2" applyFont="1" applyFill="1" applyBorder="1">
      <alignment vertical="center"/>
    </xf>
    <xf numFmtId="38" fontId="9" fillId="0" borderId="17" xfId="2" applyFont="1" applyFill="1" applyBorder="1">
      <alignment vertical="center"/>
    </xf>
    <xf numFmtId="38" fontId="9" fillId="0" borderId="15" xfId="2" applyFont="1" applyFill="1" applyBorder="1">
      <alignment vertical="center"/>
    </xf>
    <xf numFmtId="0" fontId="13" fillId="5" borderId="7" xfId="0" applyFont="1" applyFill="1" applyBorder="1">
      <alignment vertical="center"/>
    </xf>
    <xf numFmtId="0" fontId="13" fillId="0" borderId="10" xfId="0" applyFont="1" applyFill="1" applyBorder="1">
      <alignment vertical="center"/>
    </xf>
    <xf numFmtId="38" fontId="13" fillId="0" borderId="58" xfId="2" applyFont="1" applyFill="1" applyBorder="1">
      <alignment vertical="center"/>
    </xf>
    <xf numFmtId="38" fontId="13" fillId="0" borderId="61" xfId="2" applyFont="1" applyFill="1" applyBorder="1">
      <alignment vertical="center"/>
    </xf>
    <xf numFmtId="38" fontId="13" fillId="0" borderId="63" xfId="2" applyFont="1" applyFill="1" applyBorder="1">
      <alignment vertical="center"/>
    </xf>
    <xf numFmtId="38" fontId="13" fillId="0" borderId="56" xfId="2" applyFont="1" applyFill="1" applyBorder="1">
      <alignment vertical="center"/>
    </xf>
    <xf numFmtId="38" fontId="13" fillId="0" borderId="57" xfId="2" applyFont="1" applyFill="1" applyBorder="1">
      <alignment vertical="center"/>
    </xf>
    <xf numFmtId="0" fontId="13" fillId="0" borderId="2" xfId="0" applyFont="1" applyFill="1" applyBorder="1">
      <alignment vertical="center"/>
    </xf>
    <xf numFmtId="0" fontId="13" fillId="0" borderId="10" xfId="0" applyFont="1" applyFill="1" applyBorder="1" applyAlignment="1">
      <alignment vertical="center" shrinkToFit="1"/>
    </xf>
    <xf numFmtId="0" fontId="13" fillId="0" borderId="22" xfId="0" applyFont="1" applyFill="1" applyBorder="1" applyAlignment="1">
      <alignment horizontal="left" vertical="center"/>
    </xf>
    <xf numFmtId="38" fontId="13" fillId="0" borderId="7" xfId="2" applyFont="1" applyFill="1" applyBorder="1">
      <alignment vertical="center"/>
    </xf>
    <xf numFmtId="0" fontId="13" fillId="0" borderId="22" xfId="0" applyFont="1" applyFill="1" applyBorder="1">
      <alignment vertical="center"/>
    </xf>
    <xf numFmtId="0" fontId="13" fillId="0" borderId="14" xfId="0" applyFont="1" applyFill="1" applyBorder="1">
      <alignment vertical="center"/>
    </xf>
    <xf numFmtId="38" fontId="13" fillId="0" borderId="100" xfId="0" applyNumberFormat="1" applyFont="1" applyBorder="1">
      <alignment vertical="center"/>
    </xf>
    <xf numFmtId="38" fontId="13" fillId="0" borderId="16" xfId="2" applyFont="1" applyFill="1" applyBorder="1">
      <alignment vertical="center"/>
    </xf>
    <xf numFmtId="38" fontId="13" fillId="0" borderId="17" xfId="2" applyFont="1" applyFill="1" applyBorder="1">
      <alignment vertical="center"/>
    </xf>
    <xf numFmtId="0" fontId="13" fillId="0" borderId="7" xfId="0" applyFont="1" applyFill="1" applyBorder="1">
      <alignment vertical="center"/>
    </xf>
    <xf numFmtId="0" fontId="13" fillId="0" borderId="1" xfId="0" applyFont="1" applyBorder="1">
      <alignment vertical="center"/>
    </xf>
    <xf numFmtId="38" fontId="13" fillId="3" borderId="28" xfId="2" applyFont="1" applyFill="1" applyBorder="1">
      <alignment vertical="center"/>
    </xf>
    <xf numFmtId="0" fontId="13" fillId="0" borderId="33" xfId="0" applyFont="1" applyFill="1" applyBorder="1" applyAlignment="1">
      <alignment horizontal="left" vertical="center"/>
    </xf>
    <xf numFmtId="38" fontId="13" fillId="0" borderId="35" xfId="2" applyFont="1" applyFill="1" applyBorder="1">
      <alignment vertical="center"/>
    </xf>
    <xf numFmtId="0" fontId="13" fillId="0" borderId="108" xfId="0" applyFont="1" applyBorder="1">
      <alignment vertical="center"/>
    </xf>
    <xf numFmtId="0" fontId="13" fillId="0" borderId="105" xfId="0" applyFont="1" applyBorder="1">
      <alignment vertical="center"/>
    </xf>
    <xf numFmtId="0" fontId="13" fillId="0" borderId="12" xfId="0" applyFont="1" applyFill="1" applyBorder="1">
      <alignment vertical="center"/>
    </xf>
    <xf numFmtId="38" fontId="13" fillId="3" borderId="7" xfId="2" applyFont="1" applyFill="1" applyBorder="1">
      <alignment vertical="center"/>
    </xf>
    <xf numFmtId="0" fontId="13" fillId="0" borderId="101" xfId="0" applyFont="1" applyBorder="1">
      <alignment vertical="center"/>
    </xf>
    <xf numFmtId="38" fontId="9" fillId="0" borderId="33" xfId="2" applyFont="1" applyFill="1" applyBorder="1">
      <alignment vertical="center"/>
    </xf>
    <xf numFmtId="38" fontId="9" fillId="0" borderId="34" xfId="2" applyFont="1" applyFill="1" applyBorder="1">
      <alignment vertical="center"/>
    </xf>
    <xf numFmtId="38" fontId="9" fillId="0" borderId="35" xfId="2" applyFont="1" applyFill="1" applyBorder="1">
      <alignment vertical="center"/>
    </xf>
    <xf numFmtId="38" fontId="9" fillId="0" borderId="36" xfId="2" applyFont="1" applyFill="1" applyBorder="1">
      <alignment vertical="center"/>
    </xf>
    <xf numFmtId="38" fontId="13" fillId="3" borderId="8" xfId="2" applyFont="1" applyFill="1" applyBorder="1">
      <alignment vertical="center"/>
    </xf>
    <xf numFmtId="0" fontId="13" fillId="0" borderId="107" xfId="0" applyFont="1" applyBorder="1">
      <alignment vertical="center"/>
    </xf>
    <xf numFmtId="38" fontId="13" fillId="3" borderId="2" xfId="2" applyFont="1" applyFill="1" applyBorder="1">
      <alignment vertical="center"/>
    </xf>
    <xf numFmtId="38" fontId="9" fillId="0" borderId="64" xfId="2" applyFont="1" applyFill="1" applyBorder="1">
      <alignment vertical="center"/>
    </xf>
    <xf numFmtId="38" fontId="9" fillId="0" borderId="23" xfId="2" applyFont="1" applyFill="1" applyBorder="1">
      <alignment vertical="center"/>
    </xf>
    <xf numFmtId="38" fontId="9" fillId="0" borderId="24" xfId="2" applyFont="1" applyFill="1" applyBorder="1">
      <alignment vertical="center"/>
    </xf>
    <xf numFmtId="38" fontId="9" fillId="0" borderId="25" xfId="2" applyFont="1" applyFill="1" applyBorder="1">
      <alignment vertical="center"/>
    </xf>
    <xf numFmtId="0" fontId="13" fillId="0" borderId="64" xfId="0" applyFont="1" applyFill="1" applyBorder="1">
      <alignment vertical="center"/>
    </xf>
    <xf numFmtId="0" fontId="13" fillId="0" borderId="126" xfId="0" applyFont="1" applyBorder="1">
      <alignment vertical="center"/>
    </xf>
    <xf numFmtId="38" fontId="13" fillId="3" borderId="33" xfId="2" applyFont="1" applyFill="1" applyBorder="1">
      <alignment vertical="center"/>
    </xf>
    <xf numFmtId="38" fontId="9" fillId="0" borderId="44" xfId="2" applyFont="1" applyFill="1" applyBorder="1">
      <alignment vertical="center"/>
    </xf>
    <xf numFmtId="38" fontId="9" fillId="0" borderId="37" xfId="2" applyFont="1" applyFill="1" applyBorder="1">
      <alignment vertical="center"/>
    </xf>
    <xf numFmtId="38" fontId="9" fillId="0" borderId="38" xfId="2" applyFont="1" applyFill="1" applyBorder="1">
      <alignment vertical="center"/>
    </xf>
    <xf numFmtId="38" fontId="9" fillId="0" borderId="45" xfId="2" applyFont="1" applyFill="1" applyBorder="1">
      <alignment vertical="center"/>
    </xf>
    <xf numFmtId="0" fontId="13" fillId="5" borderId="46" xfId="0" applyFont="1" applyFill="1" applyBorder="1">
      <alignment vertical="center"/>
    </xf>
    <xf numFmtId="0" fontId="13" fillId="0" borderId="121" xfId="0" applyFont="1" applyBorder="1">
      <alignment vertical="center"/>
    </xf>
    <xf numFmtId="38" fontId="9" fillId="0" borderId="65" xfId="2" applyFont="1" applyFill="1" applyBorder="1">
      <alignment vertical="center"/>
    </xf>
    <xf numFmtId="38" fontId="9" fillId="0" borderId="66" xfId="2" applyFont="1" applyFill="1" applyBorder="1">
      <alignment vertical="center"/>
    </xf>
    <xf numFmtId="38" fontId="9" fillId="0" borderId="67" xfId="2" applyFont="1" applyFill="1" applyBorder="1">
      <alignment vertical="center"/>
    </xf>
    <xf numFmtId="38" fontId="9" fillId="0" borderId="68" xfId="2" applyFont="1" applyFill="1" applyBorder="1">
      <alignment vertical="center"/>
    </xf>
    <xf numFmtId="38" fontId="9" fillId="0" borderId="69" xfId="2" applyFont="1" applyFill="1" applyBorder="1">
      <alignment vertical="center"/>
    </xf>
    <xf numFmtId="0" fontId="13" fillId="0" borderId="29" xfId="0" applyFont="1" applyFill="1" applyBorder="1">
      <alignment vertical="center"/>
    </xf>
    <xf numFmtId="0" fontId="13" fillId="0" borderId="124" xfId="0" applyFont="1" applyBorder="1">
      <alignment vertical="center"/>
    </xf>
    <xf numFmtId="38" fontId="9" fillId="0" borderId="70" xfId="2" applyFont="1" applyFill="1" applyBorder="1">
      <alignment vertical="center"/>
    </xf>
    <xf numFmtId="38" fontId="9" fillId="0" borderId="71" xfId="2" applyFont="1" applyFill="1" applyBorder="1">
      <alignment vertical="center"/>
    </xf>
    <xf numFmtId="38" fontId="9" fillId="0" borderId="72" xfId="2" applyFont="1" applyFill="1" applyBorder="1">
      <alignment vertical="center"/>
    </xf>
    <xf numFmtId="38" fontId="9" fillId="0" borderId="73" xfId="2" applyFont="1" applyFill="1" applyBorder="1">
      <alignment vertical="center"/>
    </xf>
    <xf numFmtId="38" fontId="9" fillId="0" borderId="74" xfId="2" applyFont="1" applyFill="1" applyBorder="1">
      <alignment vertical="center"/>
    </xf>
    <xf numFmtId="0" fontId="13" fillId="0" borderId="75" xfId="0" applyFont="1" applyFill="1" applyBorder="1">
      <alignment vertical="center"/>
    </xf>
    <xf numFmtId="0" fontId="13" fillId="0" borderId="153" xfId="0" applyFont="1" applyBorder="1">
      <alignment vertical="center"/>
    </xf>
    <xf numFmtId="0" fontId="13" fillId="0" borderId="133" xfId="0" applyFont="1" applyBorder="1">
      <alignment vertical="center"/>
    </xf>
    <xf numFmtId="38" fontId="9" fillId="0" borderId="26" xfId="2" applyFont="1" applyFill="1" applyBorder="1">
      <alignment vertical="center"/>
    </xf>
    <xf numFmtId="40" fontId="9" fillId="0" borderId="1" xfId="2" applyNumberFormat="1" applyFont="1" applyFill="1" applyBorder="1">
      <alignment vertical="center"/>
    </xf>
    <xf numFmtId="40" fontId="9" fillId="0" borderId="42" xfId="2" applyNumberFormat="1" applyFont="1" applyFill="1" applyBorder="1">
      <alignment vertical="center"/>
    </xf>
    <xf numFmtId="40" fontId="9" fillId="0" borderId="27" xfId="2" applyNumberFormat="1" applyFont="1" applyFill="1" applyBorder="1">
      <alignment vertical="center"/>
    </xf>
    <xf numFmtId="38" fontId="9" fillId="0" borderId="42" xfId="2" applyFont="1" applyFill="1" applyBorder="1">
      <alignment vertical="center"/>
    </xf>
    <xf numFmtId="38" fontId="9" fillId="0" borderId="27" xfId="2" applyFont="1" applyFill="1" applyBorder="1">
      <alignment vertical="center"/>
    </xf>
    <xf numFmtId="38" fontId="9" fillId="0" borderId="1" xfId="2" applyFont="1" applyFill="1" applyBorder="1">
      <alignment vertical="center"/>
    </xf>
    <xf numFmtId="38" fontId="9" fillId="0" borderId="28" xfId="2" applyFont="1" applyFill="1" applyBorder="1">
      <alignment vertical="center"/>
    </xf>
    <xf numFmtId="0" fontId="13" fillId="5" borderId="43" xfId="0" applyFont="1" applyFill="1" applyBorder="1">
      <alignment vertical="center"/>
    </xf>
    <xf numFmtId="0" fontId="13" fillId="0" borderId="132" xfId="0" applyFont="1" applyBorder="1">
      <alignment vertical="center"/>
    </xf>
    <xf numFmtId="0" fontId="13" fillId="0" borderId="125" xfId="0" applyFont="1" applyBorder="1">
      <alignment vertical="center"/>
    </xf>
    <xf numFmtId="0" fontId="13" fillId="0" borderId="30" xfId="0" applyFont="1" applyBorder="1">
      <alignment vertical="center"/>
    </xf>
    <xf numFmtId="0" fontId="13" fillId="0" borderId="156" xfId="0" applyFont="1" applyBorder="1">
      <alignment vertical="center"/>
    </xf>
    <xf numFmtId="38" fontId="13" fillId="0" borderId="62" xfId="2" applyFont="1" applyBorder="1">
      <alignment vertical="center"/>
    </xf>
    <xf numFmtId="38" fontId="13" fillId="0" borderId="17" xfId="2" applyFont="1" applyBorder="1">
      <alignment vertical="center"/>
    </xf>
    <xf numFmtId="38" fontId="13" fillId="0" borderId="15" xfId="2" applyFont="1" applyBorder="1">
      <alignment vertical="center"/>
    </xf>
    <xf numFmtId="0" fontId="13" fillId="5" borderId="22" xfId="0" applyFont="1" applyFill="1" applyBorder="1">
      <alignment vertical="center"/>
    </xf>
    <xf numFmtId="38" fontId="13" fillId="0" borderId="19" xfId="2" applyFont="1" applyBorder="1">
      <alignment vertical="center"/>
    </xf>
    <xf numFmtId="38" fontId="13" fillId="0" borderId="6" xfId="2" applyFont="1" applyBorder="1">
      <alignment vertical="center"/>
    </xf>
    <xf numFmtId="38" fontId="13" fillId="0" borderId="61" xfId="0" applyNumberFormat="1" applyFont="1" applyBorder="1">
      <alignment vertical="center"/>
    </xf>
    <xf numFmtId="38" fontId="13" fillId="0" borderId="20" xfId="0" applyNumberFormat="1" applyFont="1" applyBorder="1">
      <alignment vertical="center"/>
    </xf>
    <xf numFmtId="38" fontId="13" fillId="0" borderId="3" xfId="0" applyNumberFormat="1" applyFont="1" applyBorder="1">
      <alignment vertical="center"/>
    </xf>
    <xf numFmtId="38" fontId="13" fillId="0" borderId="4" xfId="0" applyNumberFormat="1" applyFont="1" applyBorder="1">
      <alignment vertical="center"/>
    </xf>
    <xf numFmtId="0" fontId="13" fillId="0" borderId="157" xfId="0" applyFont="1" applyBorder="1">
      <alignment vertical="center"/>
    </xf>
    <xf numFmtId="0" fontId="13" fillId="0" borderId="123" xfId="0" applyFont="1" applyBorder="1">
      <alignment vertical="center"/>
    </xf>
    <xf numFmtId="0" fontId="13" fillId="0" borderId="104" xfId="0" applyFont="1" applyBorder="1">
      <alignment vertical="center"/>
    </xf>
    <xf numFmtId="0" fontId="13" fillId="0" borderId="32" xfId="0" applyFont="1" applyFill="1" applyBorder="1">
      <alignment vertical="center"/>
    </xf>
    <xf numFmtId="0" fontId="13" fillId="0" borderId="118" xfId="0" applyFont="1" applyBorder="1">
      <alignment vertical="center"/>
    </xf>
    <xf numFmtId="0" fontId="13" fillId="0" borderId="119" xfId="0" applyFont="1" applyBorder="1">
      <alignment vertical="center"/>
    </xf>
    <xf numFmtId="0" fontId="13" fillId="0" borderId="122" xfId="0" applyFont="1" applyBorder="1">
      <alignment vertical="center"/>
    </xf>
    <xf numFmtId="38" fontId="13" fillId="0" borderId="115" xfId="0" applyNumberFormat="1" applyFont="1" applyBorder="1">
      <alignment vertical="center"/>
    </xf>
    <xf numFmtId="0" fontId="13" fillId="0" borderId="47" xfId="0" applyFont="1" applyFill="1" applyBorder="1">
      <alignment vertical="center"/>
    </xf>
    <xf numFmtId="0" fontId="13" fillId="0" borderId="26" xfId="0" applyFont="1" applyFill="1" applyBorder="1">
      <alignment vertical="center"/>
    </xf>
    <xf numFmtId="0" fontId="13" fillId="0" borderId="134" xfId="0" applyFont="1" applyBorder="1">
      <alignment vertical="center"/>
    </xf>
    <xf numFmtId="0" fontId="13" fillId="0" borderId="135" xfId="0" applyFont="1" applyBorder="1">
      <alignment vertical="center"/>
    </xf>
    <xf numFmtId="0" fontId="13" fillId="0" borderId="129" xfId="0" applyFont="1" applyBorder="1">
      <alignment vertical="center"/>
    </xf>
    <xf numFmtId="0" fontId="13" fillId="0" borderId="101" xfId="0" applyFont="1" applyBorder="1" applyAlignment="1">
      <alignment vertical="center"/>
    </xf>
    <xf numFmtId="0" fontId="9" fillId="0" borderId="31" xfId="0" applyFont="1" applyBorder="1">
      <alignment vertical="center"/>
    </xf>
    <xf numFmtId="176" fontId="9" fillId="0" borderId="29" xfId="0" applyNumberFormat="1" applyFont="1" applyBorder="1">
      <alignment vertical="center"/>
    </xf>
    <xf numFmtId="0" fontId="9" fillId="0" borderId="10" xfId="0" applyFont="1" applyBorder="1">
      <alignment vertical="center"/>
    </xf>
    <xf numFmtId="176" fontId="9" fillId="0" borderId="8" xfId="0" applyNumberFormat="1" applyFont="1" applyBorder="1">
      <alignment vertical="center"/>
    </xf>
    <xf numFmtId="0" fontId="9" fillId="0" borderId="32" xfId="0" applyFont="1" applyBorder="1">
      <alignment vertical="center"/>
    </xf>
    <xf numFmtId="176" fontId="9" fillId="0" borderId="2" xfId="0" applyNumberFormat="1" applyFont="1" applyBorder="1">
      <alignment vertical="center"/>
    </xf>
    <xf numFmtId="0" fontId="9" fillId="0" borderId="10" xfId="0" applyFont="1" applyFill="1" applyBorder="1">
      <alignment vertical="center"/>
    </xf>
    <xf numFmtId="176" fontId="9" fillId="0" borderId="6" xfId="0" applyNumberFormat="1" applyFont="1" applyFill="1" applyBorder="1" applyAlignment="1">
      <alignment horizontal="right" vertical="center"/>
    </xf>
    <xf numFmtId="0" fontId="9" fillId="0" borderId="9" xfId="0" applyFont="1" applyFill="1" applyBorder="1">
      <alignment vertical="center"/>
    </xf>
    <xf numFmtId="176" fontId="9" fillId="0" borderId="4" xfId="2" applyNumberFormat="1" applyFont="1" applyFill="1" applyBorder="1" applyAlignment="1">
      <alignment horizontal="right" vertical="center"/>
    </xf>
    <xf numFmtId="0" fontId="13" fillId="0" borderId="148" xfId="0" applyFont="1" applyBorder="1">
      <alignment vertical="center"/>
    </xf>
    <xf numFmtId="0" fontId="13" fillId="0" borderId="154" xfId="0" applyFont="1" applyBorder="1">
      <alignment vertical="center"/>
    </xf>
    <xf numFmtId="0" fontId="13" fillId="0" borderId="143" xfId="0" applyFont="1" applyBorder="1">
      <alignment vertical="center"/>
    </xf>
    <xf numFmtId="0" fontId="13" fillId="0" borderId="140" xfId="0" applyFont="1" applyBorder="1">
      <alignment vertical="center"/>
    </xf>
    <xf numFmtId="0" fontId="13" fillId="0" borderId="141" xfId="0" applyFont="1" applyBorder="1">
      <alignment vertical="center"/>
    </xf>
    <xf numFmtId="0" fontId="13" fillId="0" borderId="138" xfId="0" applyFont="1" applyBorder="1">
      <alignment vertical="center"/>
    </xf>
    <xf numFmtId="0" fontId="13" fillId="0" borderId="150" xfId="0" applyFont="1" applyBorder="1">
      <alignment vertical="center"/>
    </xf>
    <xf numFmtId="0" fontId="13" fillId="0" borderId="142" xfId="0" applyFont="1" applyBorder="1">
      <alignment vertical="center"/>
    </xf>
    <xf numFmtId="0" fontId="13" fillId="0" borderId="146" xfId="0" applyFont="1" applyBorder="1">
      <alignment vertical="center"/>
    </xf>
    <xf numFmtId="0" fontId="13" fillId="0" borderId="144" xfId="0" applyFont="1" applyBorder="1">
      <alignment vertical="center"/>
    </xf>
    <xf numFmtId="0" fontId="13" fillId="0" borderId="147" xfId="0" applyFont="1" applyBorder="1">
      <alignment vertical="center"/>
    </xf>
    <xf numFmtId="0" fontId="13" fillId="0" borderId="136" xfId="0" applyFont="1" applyBorder="1">
      <alignment vertical="center"/>
    </xf>
    <xf numFmtId="0" fontId="13" fillId="6" borderId="15" xfId="0" applyFont="1" applyFill="1" applyBorder="1">
      <alignment vertical="center"/>
    </xf>
    <xf numFmtId="0" fontId="13" fillId="0" borderId="149" xfId="0" applyFont="1" applyBorder="1">
      <alignment vertical="center"/>
    </xf>
    <xf numFmtId="0" fontId="13" fillId="0" borderId="145" xfId="0" applyFont="1" applyBorder="1">
      <alignment vertical="center"/>
    </xf>
    <xf numFmtId="0" fontId="13" fillId="0" borderId="139" xfId="0" applyFont="1" applyBorder="1">
      <alignment vertical="center"/>
    </xf>
    <xf numFmtId="0" fontId="13" fillId="6" borderId="8" xfId="0" applyFont="1" applyFill="1" applyBorder="1">
      <alignment vertical="center"/>
    </xf>
    <xf numFmtId="10" fontId="13" fillId="6" borderId="2" xfId="0" applyNumberFormat="1" applyFont="1" applyFill="1" applyBorder="1">
      <alignment vertical="center"/>
    </xf>
    <xf numFmtId="179" fontId="13" fillId="6" borderId="6" xfId="0" applyNumberFormat="1" applyFont="1" applyFill="1" applyBorder="1">
      <alignment vertical="center"/>
    </xf>
    <xf numFmtId="180" fontId="13" fillId="6" borderId="6" xfId="1" applyNumberFormat="1" applyFont="1" applyFill="1" applyBorder="1">
      <alignment vertical="center"/>
    </xf>
    <xf numFmtId="0" fontId="13" fillId="0" borderId="137" xfId="0" applyFont="1" applyBorder="1">
      <alignment vertical="center"/>
    </xf>
    <xf numFmtId="0" fontId="13" fillId="0" borderId="9" xfId="0" applyFont="1" applyFill="1" applyBorder="1">
      <alignment vertical="center"/>
    </xf>
    <xf numFmtId="9" fontId="13" fillId="6" borderId="4" xfId="0" applyNumberFormat="1" applyFont="1" applyFill="1" applyBorder="1">
      <alignment vertical="center"/>
    </xf>
    <xf numFmtId="0" fontId="13" fillId="8" borderId="0" xfId="0" applyFont="1" applyFill="1">
      <alignment vertical="center"/>
    </xf>
    <xf numFmtId="0" fontId="13" fillId="8" borderId="140" xfId="0" applyFont="1" applyFill="1" applyBorder="1">
      <alignment vertical="center"/>
    </xf>
    <xf numFmtId="0" fontId="13" fillId="8" borderId="145" xfId="0" applyFont="1" applyFill="1" applyBorder="1">
      <alignment vertical="center"/>
    </xf>
    <xf numFmtId="0" fontId="13" fillId="8" borderId="141" xfId="0" applyFont="1" applyFill="1" applyBorder="1">
      <alignment vertical="center"/>
    </xf>
    <xf numFmtId="0" fontId="13" fillId="0" borderId="84" xfId="0" applyFont="1" applyBorder="1">
      <alignment vertical="center"/>
    </xf>
    <xf numFmtId="38" fontId="13" fillId="0" borderId="64" xfId="0" applyNumberFormat="1" applyFont="1" applyBorder="1">
      <alignment vertical="center"/>
    </xf>
    <xf numFmtId="0" fontId="13" fillId="0" borderId="158" xfId="0" applyFont="1" applyBorder="1">
      <alignment vertical="center"/>
    </xf>
    <xf numFmtId="0" fontId="13" fillId="0" borderId="159" xfId="0" applyFont="1" applyBorder="1">
      <alignment vertical="center"/>
    </xf>
    <xf numFmtId="0" fontId="13" fillId="0" borderId="160" xfId="0" applyFont="1" applyBorder="1">
      <alignment vertical="center"/>
    </xf>
    <xf numFmtId="0" fontId="13" fillId="0" borderId="161" xfId="0" applyFont="1" applyBorder="1">
      <alignment vertical="center"/>
    </xf>
    <xf numFmtId="0" fontId="13" fillId="0" borderId="162" xfId="0" applyFont="1" applyBorder="1">
      <alignment vertical="center"/>
    </xf>
    <xf numFmtId="38" fontId="13" fillId="9" borderId="0" xfId="0" applyNumberFormat="1" applyFont="1" applyFill="1" applyBorder="1">
      <alignment vertical="center"/>
    </xf>
    <xf numFmtId="38" fontId="13" fillId="9" borderId="162" xfId="0" applyNumberFormat="1" applyFont="1" applyFill="1" applyBorder="1">
      <alignment vertical="center"/>
    </xf>
    <xf numFmtId="38" fontId="13" fillId="10" borderId="0" xfId="0" applyNumberFormat="1" applyFont="1" applyFill="1" applyBorder="1">
      <alignment vertical="center"/>
    </xf>
    <xf numFmtId="38" fontId="13" fillId="10" borderId="162" xfId="0" applyNumberFormat="1" applyFont="1" applyFill="1" applyBorder="1">
      <alignment vertical="center"/>
    </xf>
    <xf numFmtId="0" fontId="13" fillId="0" borderId="163" xfId="0" applyFont="1" applyBorder="1">
      <alignment vertical="center"/>
    </xf>
    <xf numFmtId="38" fontId="13" fillId="0" borderId="71" xfId="0" applyNumberFormat="1" applyFont="1" applyFill="1" applyBorder="1">
      <alignment vertical="center"/>
    </xf>
    <xf numFmtId="38" fontId="13" fillId="0" borderId="164" xfId="0" applyNumberFormat="1" applyFont="1" applyFill="1" applyBorder="1">
      <alignment vertical="center"/>
    </xf>
    <xf numFmtId="0" fontId="13" fillId="0" borderId="54" xfId="0" applyFont="1" applyBorder="1">
      <alignment vertical="center"/>
    </xf>
    <xf numFmtId="0" fontId="13" fillId="0" borderId="40" xfId="0" applyFont="1" applyFill="1" applyBorder="1">
      <alignment vertical="center"/>
    </xf>
    <xf numFmtId="38" fontId="13" fillId="3" borderId="2" xfId="0" applyNumberFormat="1" applyFont="1" applyFill="1" applyBorder="1">
      <alignment vertical="center"/>
    </xf>
    <xf numFmtId="0" fontId="13" fillId="0" borderId="41" xfId="0" applyFont="1" applyBorder="1">
      <alignment vertical="center"/>
    </xf>
    <xf numFmtId="0" fontId="13" fillId="0" borderId="26" xfId="0" applyFont="1" applyBorder="1">
      <alignment vertical="center"/>
    </xf>
    <xf numFmtId="0" fontId="13" fillId="0" borderId="55" xfId="0" applyFont="1" applyBorder="1">
      <alignment vertical="center"/>
    </xf>
    <xf numFmtId="38" fontId="13" fillId="0" borderId="0" xfId="0" applyNumberFormat="1" applyFont="1" applyBorder="1">
      <alignment vertical="center"/>
    </xf>
    <xf numFmtId="38" fontId="13" fillId="0" borderId="2" xfId="0" applyNumberFormat="1" applyFont="1" applyBorder="1">
      <alignment vertical="center"/>
    </xf>
    <xf numFmtId="38" fontId="13" fillId="0" borderId="0" xfId="0" applyNumberFormat="1" applyFont="1">
      <alignment vertical="center"/>
    </xf>
    <xf numFmtId="38" fontId="13" fillId="9" borderId="0" xfId="2" applyFont="1" applyFill="1" applyBorder="1">
      <alignment vertical="center"/>
    </xf>
    <xf numFmtId="38" fontId="13" fillId="9" borderId="2" xfId="2" applyFont="1" applyFill="1" applyBorder="1">
      <alignment vertical="center"/>
    </xf>
    <xf numFmtId="0" fontId="13" fillId="0" borderId="0" xfId="0" applyFont="1" applyFill="1" applyBorder="1">
      <alignment vertical="center"/>
    </xf>
    <xf numFmtId="38" fontId="13" fillId="10" borderId="0" xfId="2" applyFont="1" applyFill="1" applyBorder="1">
      <alignment vertical="center"/>
    </xf>
    <xf numFmtId="38" fontId="13" fillId="10" borderId="2" xfId="2" applyFont="1" applyFill="1" applyBorder="1">
      <alignment vertical="center"/>
    </xf>
    <xf numFmtId="38" fontId="13" fillId="0" borderId="0" xfId="2" applyFont="1" applyFill="1" applyBorder="1">
      <alignment vertical="center"/>
    </xf>
    <xf numFmtId="38" fontId="13" fillId="0" borderId="2" xfId="2" applyFont="1" applyFill="1" applyBorder="1">
      <alignment vertical="center"/>
    </xf>
    <xf numFmtId="0" fontId="13" fillId="0" borderId="0" xfId="0" applyFont="1" applyFill="1">
      <alignment vertical="center"/>
    </xf>
    <xf numFmtId="38" fontId="13" fillId="0" borderId="0" xfId="0" applyNumberFormat="1" applyFont="1" applyFill="1" applyBorder="1">
      <alignment vertical="center"/>
    </xf>
    <xf numFmtId="10" fontId="13" fillId="0" borderId="26" xfId="0" applyNumberFormat="1" applyFont="1" applyBorder="1">
      <alignment vertical="center"/>
    </xf>
    <xf numFmtId="38" fontId="13" fillId="0" borderId="0" xfId="2" applyFont="1" applyBorder="1">
      <alignment vertical="center"/>
    </xf>
    <xf numFmtId="38" fontId="13" fillId="0" borderId="2" xfId="2" applyFont="1" applyBorder="1">
      <alignment vertical="center"/>
    </xf>
    <xf numFmtId="38" fontId="13" fillId="0" borderId="1" xfId="2" applyFont="1" applyBorder="1">
      <alignment vertical="center"/>
    </xf>
    <xf numFmtId="38" fontId="13" fillId="0" borderId="26" xfId="2" applyFont="1" applyBorder="1">
      <alignment vertical="center"/>
    </xf>
    <xf numFmtId="38" fontId="13" fillId="0" borderId="55" xfId="2" applyFont="1" applyBorder="1">
      <alignment vertical="center"/>
    </xf>
    <xf numFmtId="38" fontId="13" fillId="0" borderId="39" xfId="2" applyFont="1" applyBorder="1">
      <alignment vertical="center"/>
    </xf>
    <xf numFmtId="0" fontId="9" fillId="4" borderId="83" xfId="0" applyFont="1" applyFill="1" applyBorder="1" applyAlignment="1">
      <alignment horizontal="center" vertical="center"/>
    </xf>
    <xf numFmtId="0" fontId="9" fillId="4" borderId="45" xfId="0" applyFont="1" applyFill="1" applyBorder="1" applyAlignment="1">
      <alignment horizontal="center" vertical="center"/>
    </xf>
    <xf numFmtId="0" fontId="13" fillId="0" borderId="86" xfId="0" applyFont="1" applyFill="1" applyBorder="1" applyAlignment="1">
      <alignment horizontal="center" vertical="center"/>
    </xf>
    <xf numFmtId="0" fontId="13" fillId="0" borderId="32" xfId="0" applyFont="1" applyFill="1" applyBorder="1" applyAlignment="1">
      <alignment horizontal="center" vertical="center"/>
    </xf>
    <xf numFmtId="0" fontId="13" fillId="0" borderId="12" xfId="0" applyFont="1" applyFill="1" applyBorder="1" applyAlignment="1">
      <alignment horizontal="center" vertical="center"/>
    </xf>
    <xf numFmtId="0" fontId="15" fillId="4" borderId="54" xfId="0" applyFont="1" applyFill="1" applyBorder="1" applyAlignment="1">
      <alignment horizontal="center" vertical="center" shrinkToFit="1"/>
    </xf>
    <xf numFmtId="0" fontId="15" fillId="4" borderId="39" xfId="0" applyFont="1" applyFill="1" applyBorder="1" applyAlignment="1">
      <alignment horizontal="center" vertical="center" shrinkToFit="1"/>
    </xf>
    <xf numFmtId="0" fontId="15" fillId="4" borderId="41" xfId="0" applyFont="1" applyFill="1" applyBorder="1" applyAlignment="1">
      <alignment horizontal="center" vertical="center" shrinkToFit="1"/>
    </xf>
    <xf numFmtId="0" fontId="15" fillId="4" borderId="26" xfId="0" applyFont="1" applyFill="1" applyBorder="1" applyAlignment="1">
      <alignment horizontal="center" vertical="center" shrinkToFit="1"/>
    </xf>
    <xf numFmtId="0" fontId="15" fillId="4" borderId="54" xfId="0" applyFont="1" applyFill="1" applyBorder="1" applyAlignment="1">
      <alignment horizontal="center" vertical="center"/>
    </xf>
    <xf numFmtId="0" fontId="15" fillId="4" borderId="39" xfId="0" applyFont="1" applyFill="1" applyBorder="1" applyAlignment="1">
      <alignment horizontal="center" vertical="center"/>
    </xf>
    <xf numFmtId="0" fontId="15" fillId="4" borderId="41" xfId="0" applyFont="1" applyFill="1" applyBorder="1" applyAlignment="1">
      <alignment horizontal="center" vertical="center"/>
    </xf>
    <xf numFmtId="0" fontId="15" fillId="4" borderId="26" xfId="0" applyFont="1" applyFill="1" applyBorder="1" applyAlignment="1">
      <alignment horizontal="center" vertical="center"/>
    </xf>
    <xf numFmtId="0" fontId="13" fillId="0" borderId="63" xfId="0" applyFont="1" applyFill="1" applyBorder="1" applyAlignment="1">
      <alignment horizontal="center" vertical="center"/>
    </xf>
    <xf numFmtId="0" fontId="13" fillId="0" borderId="16" xfId="0" applyFont="1" applyFill="1" applyBorder="1" applyAlignment="1">
      <alignment horizontal="center" vertical="center"/>
    </xf>
    <xf numFmtId="0" fontId="9" fillId="4" borderId="79" xfId="0" applyFont="1" applyFill="1" applyBorder="1" applyAlignment="1">
      <alignment horizontal="center" vertical="center"/>
    </xf>
    <xf numFmtId="0" fontId="9" fillId="4" borderId="46" xfId="0" applyFont="1" applyFill="1" applyBorder="1" applyAlignment="1">
      <alignment horizontal="center" vertical="center"/>
    </xf>
    <xf numFmtId="0" fontId="9" fillId="0" borderId="20" xfId="0" applyFont="1" applyFill="1" applyBorder="1" applyAlignment="1">
      <alignment horizontal="center" vertical="center"/>
    </xf>
    <xf numFmtId="0" fontId="9" fillId="0" borderId="4" xfId="0" applyFont="1" applyFill="1" applyBorder="1" applyAlignment="1">
      <alignment horizontal="center" vertical="center"/>
    </xf>
    <xf numFmtId="0" fontId="9" fillId="4" borderId="54" xfId="0" applyFont="1" applyFill="1" applyBorder="1" applyAlignment="1">
      <alignment horizontal="center" vertical="center"/>
    </xf>
    <xf numFmtId="0" fontId="9" fillId="4" borderId="39" xfId="0" applyFont="1" applyFill="1" applyBorder="1" applyAlignment="1">
      <alignment horizontal="center" vertical="center"/>
    </xf>
    <xf numFmtId="0" fontId="9" fillId="0" borderId="80" xfId="0" applyFont="1" applyFill="1" applyBorder="1" applyAlignment="1">
      <alignment horizontal="center" vertical="center"/>
    </xf>
    <xf numFmtId="0" fontId="9" fillId="0" borderId="21" xfId="0" applyFont="1" applyFill="1" applyBorder="1" applyAlignment="1">
      <alignment horizontal="center" vertical="center"/>
    </xf>
    <xf numFmtId="0" fontId="13" fillId="0" borderId="86" xfId="0" applyFont="1" applyFill="1" applyBorder="1" applyAlignment="1">
      <alignment horizontal="center" vertical="center" wrapText="1"/>
    </xf>
    <xf numFmtId="0" fontId="13" fillId="0" borderId="32"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9" fillId="0" borderId="87" xfId="0" applyFont="1" applyFill="1" applyBorder="1" applyAlignment="1">
      <alignment horizontal="center" vertical="center"/>
    </xf>
    <xf numFmtId="0" fontId="9" fillId="0" borderId="29" xfId="0" applyFont="1" applyFill="1" applyBorder="1" applyAlignment="1">
      <alignment horizontal="center" vertical="center"/>
    </xf>
    <xf numFmtId="0" fontId="9" fillId="0" borderId="88" xfId="0" applyFont="1" applyFill="1" applyBorder="1" applyAlignment="1">
      <alignment horizontal="center" vertical="center"/>
    </xf>
    <xf numFmtId="0" fontId="9" fillId="0" borderId="75" xfId="0" applyFont="1" applyFill="1" applyBorder="1" applyAlignment="1">
      <alignment horizontal="center" vertical="center"/>
    </xf>
    <xf numFmtId="0" fontId="13" fillId="0" borderId="80" xfId="0" applyFont="1" applyBorder="1" applyAlignment="1">
      <alignment horizontal="center" vertical="center"/>
    </xf>
    <xf numFmtId="0" fontId="13" fillId="0" borderId="21" xfId="0" applyFont="1" applyBorder="1" applyAlignment="1">
      <alignment horizontal="center" vertical="center"/>
    </xf>
    <xf numFmtId="0" fontId="9" fillId="0" borderId="85" xfId="0" applyFont="1" applyFill="1" applyBorder="1" applyAlignment="1">
      <alignment horizontal="center" vertical="center"/>
    </xf>
    <xf numFmtId="0" fontId="9" fillId="0" borderId="22" xfId="0" applyFont="1" applyFill="1" applyBorder="1" applyAlignment="1">
      <alignment horizontal="center" vertical="center"/>
    </xf>
    <xf numFmtId="0" fontId="13" fillId="0" borderId="14" xfId="0" applyFont="1" applyFill="1" applyBorder="1" applyAlignment="1">
      <alignment horizontal="center" vertical="center"/>
    </xf>
    <xf numFmtId="0" fontId="13" fillId="0" borderId="8" xfId="0" applyFont="1" applyFill="1" applyBorder="1" applyAlignment="1">
      <alignment horizontal="center" vertical="center"/>
    </xf>
    <xf numFmtId="0" fontId="9" fillId="0" borderId="84" xfId="0" applyFont="1" applyFill="1" applyBorder="1" applyAlignment="1">
      <alignment horizontal="center" vertical="center"/>
    </xf>
    <xf numFmtId="0" fontId="9" fillId="0" borderId="64" xfId="0" applyFont="1" applyFill="1" applyBorder="1" applyAlignment="1">
      <alignment horizontal="center" vertical="center"/>
    </xf>
    <xf numFmtId="0" fontId="9" fillId="0" borderId="79" xfId="0" applyFont="1" applyFill="1" applyBorder="1" applyAlignment="1">
      <alignment horizontal="center" vertical="center"/>
    </xf>
    <xf numFmtId="0" fontId="9" fillId="0" borderId="46" xfId="0" applyFont="1" applyFill="1" applyBorder="1" applyAlignment="1">
      <alignment horizontal="center" vertical="center"/>
    </xf>
    <xf numFmtId="0" fontId="13" fillId="0" borderId="85" xfId="0" applyFont="1" applyBorder="1" applyAlignment="1">
      <alignment horizontal="center" vertical="center"/>
    </xf>
    <xf numFmtId="0" fontId="13" fillId="0" borderId="22" xfId="0" applyFont="1" applyBorder="1" applyAlignment="1">
      <alignment horizontal="center" vertical="center"/>
    </xf>
    <xf numFmtId="0" fontId="13" fillId="0" borderId="14" xfId="0" applyFont="1" applyBorder="1" applyAlignment="1">
      <alignment horizontal="center" vertical="center"/>
    </xf>
    <xf numFmtId="0" fontId="13" fillId="0" borderId="8" xfId="0" applyFont="1" applyBorder="1" applyAlignment="1">
      <alignment horizontal="center" vertical="center"/>
    </xf>
    <xf numFmtId="0" fontId="13" fillId="0" borderId="80" xfId="0" applyFont="1" applyFill="1" applyBorder="1" applyAlignment="1">
      <alignment horizontal="center" vertical="center"/>
    </xf>
    <xf numFmtId="0" fontId="13" fillId="0" borderId="21" xfId="0" applyFont="1" applyFill="1" applyBorder="1" applyAlignment="1">
      <alignment horizontal="center" vertical="center"/>
    </xf>
    <xf numFmtId="0" fontId="9" fillId="0" borderId="81" xfId="0" applyFont="1" applyFill="1" applyBorder="1" applyAlignment="1">
      <alignment horizontal="center" vertical="center"/>
    </xf>
    <xf numFmtId="0" fontId="9" fillId="0" borderId="82" xfId="0" applyFont="1" applyFill="1" applyBorder="1" applyAlignment="1">
      <alignment horizontal="center" vertical="center"/>
    </xf>
    <xf numFmtId="0" fontId="9" fillId="0" borderId="14" xfId="0" applyFont="1" applyFill="1" applyBorder="1" applyAlignment="1">
      <alignment horizontal="center" vertical="center"/>
    </xf>
    <xf numFmtId="0" fontId="9" fillId="0" borderId="8" xfId="0" applyFont="1" applyFill="1" applyBorder="1" applyAlignment="1">
      <alignment horizontal="center" vertical="center"/>
    </xf>
    <xf numFmtId="0" fontId="14" fillId="7" borderId="89" xfId="6" applyFont="1" applyFill="1" applyBorder="1" applyAlignment="1">
      <alignment horizontal="center" vertical="center" wrapText="1"/>
    </xf>
    <xf numFmtId="0" fontId="14" fillId="7" borderId="90" xfId="6" applyFont="1" applyFill="1" applyBorder="1" applyAlignment="1">
      <alignment horizontal="center" vertical="center" wrapText="1"/>
    </xf>
    <xf numFmtId="0" fontId="14" fillId="7" borderId="91" xfId="6" applyFont="1" applyFill="1" applyBorder="1" applyAlignment="1">
      <alignment horizontal="center" vertical="center" wrapText="1"/>
    </xf>
    <xf numFmtId="0" fontId="14" fillId="7" borderId="92" xfId="6" applyFont="1" applyFill="1" applyBorder="1" applyAlignment="1">
      <alignment horizontal="center" vertical="center" wrapText="1"/>
    </xf>
    <xf numFmtId="0" fontId="14" fillId="7" borderId="93" xfId="6" applyFont="1" applyFill="1" applyBorder="1" applyAlignment="1">
      <alignment horizontal="center" vertical="center" wrapText="1"/>
    </xf>
    <xf numFmtId="0" fontId="14" fillId="7" borderId="94" xfId="6" applyFont="1" applyFill="1" applyBorder="1" applyAlignment="1">
      <alignment horizontal="center" vertical="center" wrapText="1"/>
    </xf>
  </cellXfs>
  <cellStyles count="9">
    <cellStyle name="パーセント" xfId="1" builtinId="5"/>
    <cellStyle name="桁区切り" xfId="2" builtinId="6"/>
    <cellStyle name="桁区切り 2" xfId="3" xr:uid="{00000000-0005-0000-0000-000002000000}"/>
    <cellStyle name="桁区切り 3" xfId="4" xr:uid="{00000000-0005-0000-0000-000003000000}"/>
    <cellStyle name="桁区切り 4" xfId="5" xr:uid="{00000000-0005-0000-0000-000004000000}"/>
    <cellStyle name="標準" xfId="0" builtinId="0"/>
    <cellStyle name="標準 2" xfId="6" xr:uid="{00000000-0005-0000-0000-000006000000}"/>
    <cellStyle name="標準 3" xfId="7" xr:uid="{00000000-0005-0000-0000-000007000000}"/>
    <cellStyle name="標準 4"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1641475</xdr:colOff>
      <xdr:row>52</xdr:row>
      <xdr:rowOff>28575</xdr:rowOff>
    </xdr:from>
    <xdr:to>
      <xdr:col>2</xdr:col>
      <xdr:colOff>2019043</xdr:colOff>
      <xdr:row>53</xdr:row>
      <xdr:rowOff>158710</xdr:rowOff>
    </xdr:to>
    <xdr:sp macro="" textlink="">
      <xdr:nvSpPr>
        <xdr:cNvPr id="2" name="下矢印 1">
          <a:extLst>
            <a:ext uri="{FF2B5EF4-FFF2-40B4-BE49-F238E27FC236}">
              <a16:creationId xmlns:a16="http://schemas.microsoft.com/office/drawing/2014/main" id="{00000000-0008-0000-0000-000002000000}"/>
            </a:ext>
          </a:extLst>
        </xdr:cNvPr>
        <xdr:cNvSpPr/>
      </xdr:nvSpPr>
      <xdr:spPr>
        <a:xfrm>
          <a:off x="2571750" y="6991350"/>
          <a:ext cx="381000" cy="304800"/>
        </a:xfrm>
        <a:prstGeom prst="downArrow">
          <a:avLst/>
        </a:prstGeom>
        <a:solidFill>
          <a:schemeClr val="tx1"/>
        </a:solidFill>
        <a:ln w="12700">
          <a:solidFill>
            <a:schemeClr val="tx1"/>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endParaRPr lang="ja-JP" altLang="en-US"/>
        </a:p>
      </xdr:txBody>
    </xdr:sp>
    <xdr:clientData/>
  </xdr:twoCellAnchor>
  <xdr:twoCellAnchor>
    <xdr:from>
      <xdr:col>5</xdr:col>
      <xdr:colOff>250032</xdr:colOff>
      <xdr:row>47</xdr:row>
      <xdr:rowOff>134143</xdr:rowOff>
    </xdr:from>
    <xdr:to>
      <xdr:col>7</xdr:col>
      <xdr:colOff>2447326</xdr:colOff>
      <xdr:row>72</xdr:row>
      <xdr:rowOff>35736</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5345907" y="7992268"/>
          <a:ext cx="4090388" cy="4461687"/>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100"/>
            <a:t>※1</a:t>
          </a:r>
          <a:r>
            <a:rPr kumimoji="1" lang="ja-JP" altLang="en-US" sz="1100"/>
            <a:t>：「運転資本リザーブ」としては、操業費用のための積立金など、</a:t>
          </a:r>
          <a:r>
            <a:rPr kumimoji="1" lang="ja-JP" altLang="ja-JP" sz="1100">
              <a:solidFill>
                <a:schemeClr val="dk1"/>
              </a:solidFill>
              <a:effectLst/>
              <a:latin typeface="+mn-lt"/>
              <a:ea typeface="+mn-ea"/>
              <a:cs typeface="+mn-cs"/>
            </a:rPr>
            <a:t>キャッシュフローの減額を防ぐために、</a:t>
          </a:r>
          <a:r>
            <a:rPr kumimoji="1" lang="ja-JP" altLang="en-US" sz="1100">
              <a:solidFill>
                <a:schemeClr val="dk1"/>
              </a:solidFill>
              <a:effectLst/>
              <a:latin typeface="+mn-lt"/>
              <a:ea typeface="+mn-ea"/>
              <a:cs typeface="+mn-cs"/>
            </a:rPr>
            <a:t>事業の運転関連</a:t>
          </a:r>
          <a:r>
            <a:rPr kumimoji="1" lang="ja-JP" altLang="ja-JP" sz="1100">
              <a:solidFill>
                <a:schemeClr val="dk1"/>
              </a:solidFill>
              <a:effectLst/>
              <a:latin typeface="+mn-lt"/>
              <a:ea typeface="+mn-ea"/>
              <a:cs typeface="+mn-cs"/>
            </a:rPr>
            <a:t>費用の支払い</a:t>
          </a:r>
          <a:r>
            <a:rPr kumimoji="1" lang="ja-JP" altLang="en-US" sz="1100">
              <a:solidFill>
                <a:schemeClr val="dk1"/>
              </a:solidFill>
              <a:effectLst/>
              <a:latin typeface="+mn-lt"/>
              <a:ea typeface="+mn-ea"/>
              <a:cs typeface="+mn-cs"/>
            </a:rPr>
            <a:t>を</a:t>
          </a:r>
          <a:r>
            <a:rPr kumimoji="1" lang="ja-JP" altLang="ja-JP" sz="1100">
              <a:solidFill>
                <a:schemeClr val="dk1"/>
              </a:solidFill>
              <a:effectLst/>
              <a:latin typeface="+mn-lt"/>
              <a:ea typeface="+mn-ea"/>
              <a:cs typeface="+mn-cs"/>
            </a:rPr>
            <a:t>目的に取り崩すことを想定するキャッシュ・リザーブを指します。</a:t>
          </a:r>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100"/>
            <a:t>※2</a:t>
          </a:r>
          <a:r>
            <a:rPr kumimoji="1" lang="ja-JP" altLang="en-US" sz="1100"/>
            <a:t>：「金融関連リザーブ」としては、発電設備稼働までのつなぎ融資に対する金利支払い、</a:t>
          </a:r>
          <a:r>
            <a:rPr kumimoji="1" lang="ja-JP" altLang="ja-JP" sz="1100">
              <a:solidFill>
                <a:schemeClr val="dk1"/>
              </a:solidFill>
              <a:effectLst/>
              <a:latin typeface="+mn-lt"/>
              <a:ea typeface="+mn-ea"/>
              <a:cs typeface="+mn-cs"/>
            </a:rPr>
            <a:t>元利金返済のための積立金など</a:t>
          </a:r>
          <a:r>
            <a:rPr kumimoji="1" lang="ja-JP" altLang="en-US" sz="1100">
              <a:solidFill>
                <a:schemeClr val="dk1"/>
              </a:solidFill>
              <a:effectLst/>
              <a:latin typeface="+mn-lt"/>
              <a:ea typeface="+mn-ea"/>
              <a:cs typeface="+mn-cs"/>
            </a:rPr>
            <a:t>が挙げられます。</a:t>
          </a:r>
          <a:endParaRPr kumimoji="1" lang="en-US" altLang="ja-JP" sz="1100"/>
        </a:p>
        <a:p>
          <a:r>
            <a:rPr kumimoji="1" lang="en-US" altLang="ja-JP" sz="1100"/>
            <a:t>※3</a:t>
          </a:r>
          <a:r>
            <a:rPr kumimoji="1" lang="ja-JP" altLang="en-US" sz="1100"/>
            <a:t>：初期費用の「その他費用」としては、例えば以下が考えられます。</a:t>
          </a:r>
          <a:endParaRPr kumimoji="1" lang="en-US" altLang="ja-JP" sz="1100"/>
        </a:p>
        <a:p>
          <a:r>
            <a:rPr kumimoji="1" lang="ja-JP" altLang="en-US" sz="1100"/>
            <a:t>・建設期間中の地代</a:t>
          </a:r>
          <a:endParaRPr kumimoji="1" lang="en-US" altLang="ja-JP" sz="1100"/>
        </a:p>
        <a:p>
          <a:r>
            <a:rPr kumimoji="1" lang="ja-JP" altLang="en-US" sz="1100"/>
            <a:t>・建設期間中の保険料</a:t>
          </a:r>
          <a:endParaRPr kumimoji="1" lang="en-US" altLang="ja-JP" sz="1100"/>
        </a:p>
        <a:p>
          <a:r>
            <a:rPr kumimoji="1" lang="ja-JP" altLang="en-US" sz="1100"/>
            <a:t>・</a:t>
          </a:r>
          <a:r>
            <a:rPr kumimoji="1" lang="en-US" altLang="ja-JP" sz="1100"/>
            <a:t>SPC</a:t>
          </a:r>
          <a:r>
            <a:rPr kumimoji="1" lang="ja-JP" altLang="en-US" sz="1100"/>
            <a:t>設立費用</a:t>
          </a:r>
          <a:endParaRPr kumimoji="1" lang="en-US" altLang="ja-JP" sz="1100"/>
        </a:p>
        <a:p>
          <a:pPr>
            <a:lnSpc>
              <a:spcPts val="1300"/>
            </a:lnSpc>
          </a:pPr>
          <a:r>
            <a:rPr kumimoji="1" lang="ja-JP" altLang="en-US" sz="1100"/>
            <a:t>・担保に関する登記費用</a:t>
          </a:r>
          <a:endParaRPr kumimoji="1" lang="en-US" altLang="ja-JP" sz="1100"/>
        </a:p>
        <a:p>
          <a:r>
            <a:rPr kumimoji="1" lang="ja-JP" altLang="en-US" sz="1100"/>
            <a:t>・土地取得税</a:t>
          </a:r>
          <a:endParaRPr kumimoji="1" lang="en-US" altLang="ja-JP" sz="1100"/>
        </a:p>
        <a:p>
          <a:pPr marL="0" marR="0" indent="0" defTabSz="914400" eaLnBrk="1" fontAlgn="auto" latinLnBrk="0" hangingPunct="1">
            <a:lnSpc>
              <a:spcPts val="1200"/>
            </a:lnSpc>
            <a:spcBef>
              <a:spcPts val="0"/>
            </a:spcBef>
            <a:spcAft>
              <a:spcPts val="0"/>
            </a:spcAft>
            <a:buClrTx/>
            <a:buSzTx/>
            <a:buFontTx/>
            <a:buNone/>
            <a:tabLst/>
            <a:defRPr/>
          </a:pPr>
          <a:r>
            <a:rPr kumimoji="1" lang="en-US" altLang="ja-JP" sz="1100" b="0" i="0">
              <a:solidFill>
                <a:schemeClr val="dk1"/>
              </a:solidFill>
              <a:effectLst/>
              <a:latin typeface="+mn-lt"/>
              <a:ea typeface="+mn-ea"/>
              <a:cs typeface="+mn-cs"/>
            </a:rPr>
            <a:t>※4</a:t>
          </a:r>
          <a:r>
            <a:rPr kumimoji="1" lang="ja-JP" altLang="ja-JP" sz="1100" b="0" i="0">
              <a:solidFill>
                <a:schemeClr val="dk1"/>
              </a:solidFill>
              <a:effectLst/>
              <a:latin typeface="+mn-lt"/>
              <a:ea typeface="+mn-ea"/>
              <a:cs typeface="+mn-cs"/>
            </a:rPr>
            <a:t>：</a:t>
          </a:r>
          <a:r>
            <a:rPr kumimoji="1" lang="en-US" altLang="ja-JP" sz="1100" b="0" i="0">
              <a:solidFill>
                <a:schemeClr val="dk1"/>
              </a:solidFill>
              <a:effectLst/>
              <a:latin typeface="+mn-lt"/>
              <a:ea typeface="+mn-ea"/>
              <a:cs typeface="+mn-cs"/>
            </a:rPr>
            <a:t>DSCR</a:t>
          </a:r>
          <a:r>
            <a:rPr kumimoji="1" lang="ja-JP" altLang="ja-JP" sz="1100" b="0" i="0">
              <a:solidFill>
                <a:schemeClr val="dk1"/>
              </a:solidFill>
              <a:effectLst/>
              <a:latin typeface="+mn-lt"/>
              <a:ea typeface="+mn-ea"/>
              <a:cs typeface="+mn-cs"/>
            </a:rPr>
            <a:t>とは、</a:t>
          </a:r>
          <a:r>
            <a:rPr kumimoji="1" lang="ja-JP" altLang="en-US" sz="1100" b="0" i="0">
              <a:solidFill>
                <a:schemeClr val="dk1"/>
              </a:solidFill>
              <a:effectLst/>
              <a:latin typeface="+mn-lt"/>
              <a:ea typeface="+mn-ea"/>
              <a:cs typeface="+mn-cs"/>
            </a:rPr>
            <a:t>各年度毎の元利金返済前のキャッシュフローが、当該年度の元利金支払に必要な額の何倍かを 示す比率を表します。元利金支払の余裕度を表す指標です。</a:t>
          </a:r>
          <a:endParaRPr kumimoji="1" lang="en-US" altLang="ja-JP" sz="1100"/>
        </a:p>
        <a:p>
          <a:r>
            <a:rPr kumimoji="1" lang="en-US" altLang="ja-JP" sz="1100"/>
            <a:t>※5</a:t>
          </a:r>
          <a:r>
            <a:rPr kumimoji="1" lang="ja-JP" altLang="en-US" sz="1100"/>
            <a:t>：</a:t>
          </a:r>
          <a:r>
            <a:rPr kumimoji="1" lang="en-US" altLang="ja-JP" sz="1100"/>
            <a:t>PIRR(Project </a:t>
          </a:r>
          <a:r>
            <a:rPr kumimoji="1" lang="en-US" altLang="ja-JP" sz="1100" baseline="0"/>
            <a:t> Internal Rate of Return</a:t>
          </a:r>
          <a:r>
            <a:rPr kumimoji="1" lang="en-US" altLang="ja-JP" sz="1100"/>
            <a:t>)</a:t>
          </a:r>
          <a:r>
            <a:rPr kumimoji="1" lang="ja-JP" altLang="en-US" sz="1100"/>
            <a:t>とは、</a:t>
          </a:r>
          <a:r>
            <a:rPr lang="ja-JP" altLang="en-US" sz="1100" b="0" i="0">
              <a:solidFill>
                <a:schemeClr val="dk1"/>
              </a:solidFill>
              <a:effectLst/>
              <a:latin typeface="+mn-lt"/>
              <a:ea typeface="+mn-ea"/>
              <a:cs typeface="+mn-cs"/>
            </a:rPr>
            <a:t>設備投資額と、償却前利払前当期損益の現在価値の合計とが等しくなるような割引率を指します。資金調達方法の影響を受けない事業そのものの採算性を測る指標です。</a:t>
          </a:r>
          <a:endParaRPr kumimoji="1" lang="en-US" altLang="ja-JP" sz="1100"/>
        </a:p>
        <a:p>
          <a:pPr>
            <a:lnSpc>
              <a:spcPts val="1000"/>
            </a:lnSpc>
          </a:pPr>
          <a:r>
            <a:rPr kumimoji="1" lang="en-US" altLang="ja-JP" sz="1100"/>
            <a:t>※6</a:t>
          </a:r>
          <a:r>
            <a:rPr kumimoji="1" lang="ja-JP" altLang="en-US" sz="1100"/>
            <a:t>：</a:t>
          </a:r>
          <a:r>
            <a:rPr kumimoji="1" lang="en-US" altLang="ja-JP" sz="1100"/>
            <a:t>EIRR(Equity Internal Rate of Return)</a:t>
          </a:r>
          <a:r>
            <a:rPr kumimoji="1" lang="ja-JP" altLang="en-US" sz="1100"/>
            <a:t>とは、</a:t>
          </a:r>
          <a:r>
            <a:rPr lang="ja-JP" altLang="en-US" sz="1100" b="0" i="0">
              <a:solidFill>
                <a:schemeClr val="dk1"/>
              </a:solidFill>
              <a:effectLst/>
              <a:latin typeface="+mn-lt"/>
              <a:ea typeface="+mn-ea"/>
              <a:cs typeface="+mn-cs"/>
            </a:rPr>
            <a:t>資本金と元利金返済後の当期損益の現在価値の合計とが等しくなるような割引率を指します。出資者にとっての投資採算性を測る指標です。</a:t>
          </a:r>
          <a:endParaRPr lang="en-US" altLang="ja-JP" sz="1100" b="0" i="0">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49"/>
  <sheetViews>
    <sheetView tabSelected="1" view="pageBreakPreview" topLeftCell="A55" zoomScale="70" zoomScaleNormal="70" zoomScaleSheetLayoutView="70" workbookViewId="0">
      <selection activeCell="I14" sqref="I14"/>
    </sheetView>
  </sheetViews>
  <sheetFormatPr defaultColWidth="8.88671875" defaultRowHeight="13.2" outlineLevelCol="1" x14ac:dyDescent="0.2"/>
  <cols>
    <col min="1" max="1" width="8.88671875" style="25"/>
    <col min="2" max="2" width="3.21875" style="25" customWidth="1"/>
    <col min="3" max="3" width="40.109375" style="25" customWidth="1"/>
    <col min="4" max="4" width="11" style="25" customWidth="1"/>
    <col min="5" max="5" width="3.44140625" style="25" customWidth="1"/>
    <col min="6" max="6" width="9.88671875" style="25" customWidth="1"/>
    <col min="7" max="7" width="15" style="25" customWidth="1"/>
    <col min="8" max="8" width="32.21875" style="25" customWidth="1"/>
    <col min="9" max="9" width="11.33203125" style="25" bestFit="1" customWidth="1" outlineLevel="1"/>
    <col min="10" max="11" width="9.6640625" style="25" bestFit="1" customWidth="1"/>
    <col min="12" max="12" width="11" style="25" bestFit="1" customWidth="1"/>
    <col min="13" max="13" width="9.88671875" style="25" bestFit="1" customWidth="1"/>
    <col min="14" max="14" width="11" style="25" bestFit="1" customWidth="1"/>
    <col min="15" max="15" width="9.6640625" style="25" bestFit="1" customWidth="1"/>
    <col min="16" max="16" width="9.88671875" style="25" bestFit="1" customWidth="1"/>
    <col min="17" max="17" width="9.6640625" style="25" bestFit="1" customWidth="1"/>
    <col min="18" max="18" width="9.88671875" style="25" bestFit="1" customWidth="1"/>
    <col min="19" max="29" width="9.77734375" style="25" customWidth="1"/>
    <col min="30" max="30" width="80.44140625" style="25" customWidth="1"/>
    <col min="31" max="31" width="3.109375" style="25" customWidth="1"/>
    <col min="32" max="16384" width="8.88671875" style="25"/>
  </cols>
  <sheetData>
    <row r="1" spans="1:32" ht="13.8" thickBot="1" x14ac:dyDescent="0.25">
      <c r="A1" s="22" t="s">
        <v>224</v>
      </c>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4"/>
      <c r="AF1" s="22"/>
    </row>
    <row r="2" spans="1:32" x14ac:dyDescent="0.2">
      <c r="A2" s="26"/>
      <c r="B2" s="302" t="s">
        <v>69</v>
      </c>
      <c r="C2" s="303"/>
      <c r="D2" s="27"/>
      <c r="E2" s="28"/>
      <c r="F2" s="298" t="s">
        <v>117</v>
      </c>
      <c r="G2" s="299"/>
      <c r="H2" s="29"/>
      <c r="I2" s="30"/>
      <c r="J2" s="31"/>
      <c r="K2" s="31"/>
      <c r="L2" s="31"/>
      <c r="M2" s="31"/>
      <c r="N2" s="31"/>
      <c r="O2" s="31"/>
      <c r="P2" s="31"/>
      <c r="Q2" s="31"/>
      <c r="R2" s="31"/>
      <c r="S2" s="31"/>
      <c r="T2" s="31"/>
      <c r="U2" s="31"/>
      <c r="V2" s="31"/>
      <c r="W2" s="31"/>
      <c r="X2" s="32"/>
      <c r="Y2" s="32"/>
      <c r="Z2" s="32"/>
      <c r="AA2" s="32"/>
      <c r="AB2" s="32"/>
      <c r="AC2" s="32"/>
      <c r="AD2" s="31"/>
      <c r="AE2" s="33"/>
      <c r="AF2" s="34"/>
    </row>
    <row r="3" spans="1:32" ht="13.8" thickBot="1" x14ac:dyDescent="0.25">
      <c r="A3" s="26"/>
      <c r="B3" s="304"/>
      <c r="C3" s="305"/>
      <c r="D3" s="35"/>
      <c r="E3" s="36"/>
      <c r="F3" s="300"/>
      <c r="G3" s="301"/>
      <c r="H3" s="37"/>
      <c r="I3" s="38"/>
      <c r="J3" s="22"/>
      <c r="K3" s="39"/>
      <c r="L3" s="39"/>
      <c r="M3" s="39"/>
      <c r="N3" s="39"/>
      <c r="O3" s="39"/>
      <c r="P3" s="39"/>
      <c r="Q3" s="39"/>
      <c r="R3" s="39"/>
      <c r="S3" s="39"/>
      <c r="T3" s="39"/>
      <c r="U3" s="39"/>
      <c r="V3" s="39"/>
      <c r="W3" s="39"/>
      <c r="X3" s="34"/>
      <c r="Y3" s="34"/>
      <c r="Z3" s="34"/>
      <c r="AA3" s="34"/>
      <c r="AB3" s="34"/>
      <c r="AC3" s="34"/>
      <c r="AD3" s="39"/>
      <c r="AE3" s="40"/>
      <c r="AF3" s="41"/>
    </row>
    <row r="4" spans="1:32" ht="13.8" thickBot="1" x14ac:dyDescent="0.25">
      <c r="A4" s="26"/>
      <c r="B4" s="42"/>
      <c r="C4" s="43"/>
      <c r="D4" s="44"/>
      <c r="E4" s="36"/>
      <c r="F4" s="42"/>
      <c r="G4" s="43"/>
      <c r="H4" s="23"/>
      <c r="I4" s="45"/>
      <c r="J4" s="23">
        <v>1</v>
      </c>
      <c r="K4" s="44">
        <v>2</v>
      </c>
      <c r="L4" s="44">
        <v>3</v>
      </c>
      <c r="M4" s="44">
        <v>4</v>
      </c>
      <c r="N4" s="44">
        <v>5</v>
      </c>
      <c r="O4" s="44">
        <v>6</v>
      </c>
      <c r="P4" s="44">
        <v>7</v>
      </c>
      <c r="Q4" s="44">
        <v>8</v>
      </c>
      <c r="R4" s="44">
        <v>9</v>
      </c>
      <c r="S4" s="44">
        <v>10</v>
      </c>
      <c r="T4" s="44">
        <v>11</v>
      </c>
      <c r="U4" s="44">
        <v>12</v>
      </c>
      <c r="V4" s="44">
        <v>13</v>
      </c>
      <c r="W4" s="44">
        <v>14</v>
      </c>
      <c r="X4" s="46">
        <v>15</v>
      </c>
      <c r="Y4" s="46">
        <v>16</v>
      </c>
      <c r="Z4" s="46">
        <v>17</v>
      </c>
      <c r="AA4" s="46">
        <v>18</v>
      </c>
      <c r="AB4" s="46">
        <v>19</v>
      </c>
      <c r="AC4" s="46">
        <v>20</v>
      </c>
      <c r="AD4" s="44"/>
      <c r="AE4" s="36"/>
      <c r="AF4" s="41"/>
    </row>
    <row r="5" spans="1:32" ht="13.8" thickBot="1" x14ac:dyDescent="0.25">
      <c r="A5" s="26"/>
      <c r="B5" s="47"/>
      <c r="C5" s="293" t="s">
        <v>0</v>
      </c>
      <c r="D5" s="294"/>
      <c r="E5" s="47"/>
      <c r="F5" s="48"/>
      <c r="G5" s="308"/>
      <c r="H5" s="309"/>
      <c r="I5" s="21" t="s">
        <v>52</v>
      </c>
      <c r="J5" s="19" t="s">
        <v>6</v>
      </c>
      <c r="K5" s="1" t="s">
        <v>7</v>
      </c>
      <c r="L5" s="1" t="s">
        <v>8</v>
      </c>
      <c r="M5" s="1" t="s">
        <v>9</v>
      </c>
      <c r="N5" s="1" t="s">
        <v>10</v>
      </c>
      <c r="O5" s="1" t="s">
        <v>11</v>
      </c>
      <c r="P5" s="1" t="s">
        <v>12</v>
      </c>
      <c r="Q5" s="1" t="s">
        <v>13</v>
      </c>
      <c r="R5" s="1" t="s">
        <v>14</v>
      </c>
      <c r="S5" s="1" t="s">
        <v>15</v>
      </c>
      <c r="T5" s="1" t="s">
        <v>16</v>
      </c>
      <c r="U5" s="1" t="s">
        <v>17</v>
      </c>
      <c r="V5" s="1" t="s">
        <v>18</v>
      </c>
      <c r="W5" s="1" t="s">
        <v>19</v>
      </c>
      <c r="X5" s="1" t="s">
        <v>20</v>
      </c>
      <c r="Y5" s="1" t="s">
        <v>21</v>
      </c>
      <c r="Z5" s="1" t="s">
        <v>22</v>
      </c>
      <c r="AA5" s="1" t="s">
        <v>23</v>
      </c>
      <c r="AB5" s="1" t="s">
        <v>24</v>
      </c>
      <c r="AC5" s="20" t="s">
        <v>25</v>
      </c>
      <c r="AD5" s="21" t="s">
        <v>38</v>
      </c>
      <c r="AE5" s="47"/>
      <c r="AF5" s="41"/>
    </row>
    <row r="6" spans="1:32" ht="13.8" thickTop="1" x14ac:dyDescent="0.2">
      <c r="A6" s="26"/>
      <c r="B6" s="42"/>
      <c r="C6" s="49" t="s">
        <v>202</v>
      </c>
      <c r="D6" s="50">
        <v>0</v>
      </c>
      <c r="E6" s="47"/>
      <c r="F6" s="47"/>
      <c r="G6" s="306" t="s">
        <v>50</v>
      </c>
      <c r="H6" s="51" t="s">
        <v>205</v>
      </c>
      <c r="I6" s="52"/>
      <c r="J6" s="53">
        <f>$D$7</f>
        <v>0</v>
      </c>
      <c r="K6" s="54">
        <f t="shared" ref="K6:AC6" si="0">$D$7</f>
        <v>0</v>
      </c>
      <c r="L6" s="54">
        <f t="shared" si="0"/>
        <v>0</v>
      </c>
      <c r="M6" s="54">
        <f t="shared" si="0"/>
        <v>0</v>
      </c>
      <c r="N6" s="54">
        <f t="shared" si="0"/>
        <v>0</v>
      </c>
      <c r="O6" s="54">
        <f t="shared" si="0"/>
        <v>0</v>
      </c>
      <c r="P6" s="54">
        <f t="shared" si="0"/>
        <v>0</v>
      </c>
      <c r="Q6" s="54">
        <f t="shared" si="0"/>
        <v>0</v>
      </c>
      <c r="R6" s="54">
        <f t="shared" si="0"/>
        <v>0</v>
      </c>
      <c r="S6" s="54">
        <f t="shared" si="0"/>
        <v>0</v>
      </c>
      <c r="T6" s="54">
        <f t="shared" si="0"/>
        <v>0</v>
      </c>
      <c r="U6" s="54">
        <f t="shared" si="0"/>
        <v>0</v>
      </c>
      <c r="V6" s="54">
        <f t="shared" si="0"/>
        <v>0</v>
      </c>
      <c r="W6" s="54">
        <f t="shared" si="0"/>
        <v>0</v>
      </c>
      <c r="X6" s="54">
        <f t="shared" si="0"/>
        <v>0</v>
      </c>
      <c r="Y6" s="54">
        <f t="shared" si="0"/>
        <v>0</v>
      </c>
      <c r="Z6" s="54">
        <f t="shared" si="0"/>
        <v>0</v>
      </c>
      <c r="AA6" s="54">
        <f t="shared" si="0"/>
        <v>0</v>
      </c>
      <c r="AB6" s="54">
        <f t="shared" si="0"/>
        <v>0</v>
      </c>
      <c r="AC6" s="55">
        <f t="shared" si="0"/>
        <v>0</v>
      </c>
      <c r="AD6" s="56"/>
      <c r="AE6" s="47"/>
      <c r="AF6" s="41"/>
    </row>
    <row r="7" spans="1:32" x14ac:dyDescent="0.2">
      <c r="A7" s="26"/>
      <c r="B7" s="57"/>
      <c r="C7" s="58" t="s">
        <v>204</v>
      </c>
      <c r="D7" s="59">
        <v>0</v>
      </c>
      <c r="E7" s="60"/>
      <c r="F7" s="47"/>
      <c r="G7" s="307"/>
      <c r="H7" s="61" t="s">
        <v>29</v>
      </c>
      <c r="I7" s="62"/>
      <c r="J7" s="63">
        <f>$D$9</f>
        <v>0</v>
      </c>
      <c r="K7" s="64">
        <f t="shared" ref="K7:AC7" si="1">$D$9</f>
        <v>0</v>
      </c>
      <c r="L7" s="64">
        <f t="shared" si="1"/>
        <v>0</v>
      </c>
      <c r="M7" s="64">
        <f t="shared" si="1"/>
        <v>0</v>
      </c>
      <c r="N7" s="64">
        <f t="shared" si="1"/>
        <v>0</v>
      </c>
      <c r="O7" s="64">
        <f t="shared" si="1"/>
        <v>0</v>
      </c>
      <c r="P7" s="64">
        <f t="shared" si="1"/>
        <v>0</v>
      </c>
      <c r="Q7" s="64">
        <f t="shared" si="1"/>
        <v>0</v>
      </c>
      <c r="R7" s="64">
        <f t="shared" si="1"/>
        <v>0</v>
      </c>
      <c r="S7" s="64">
        <f t="shared" si="1"/>
        <v>0</v>
      </c>
      <c r="T7" s="64">
        <f t="shared" si="1"/>
        <v>0</v>
      </c>
      <c r="U7" s="64">
        <f t="shared" si="1"/>
        <v>0</v>
      </c>
      <c r="V7" s="64">
        <f t="shared" si="1"/>
        <v>0</v>
      </c>
      <c r="W7" s="64">
        <f t="shared" si="1"/>
        <v>0</v>
      </c>
      <c r="X7" s="64">
        <f t="shared" si="1"/>
        <v>0</v>
      </c>
      <c r="Y7" s="64">
        <f t="shared" si="1"/>
        <v>0</v>
      </c>
      <c r="Z7" s="64">
        <f t="shared" si="1"/>
        <v>0</v>
      </c>
      <c r="AA7" s="64">
        <f t="shared" si="1"/>
        <v>0</v>
      </c>
      <c r="AB7" s="64">
        <f t="shared" si="1"/>
        <v>0</v>
      </c>
      <c r="AC7" s="65">
        <f t="shared" si="1"/>
        <v>0</v>
      </c>
      <c r="AD7" s="66" t="s">
        <v>47</v>
      </c>
      <c r="AE7" s="47"/>
      <c r="AF7" s="41"/>
    </row>
    <row r="8" spans="1:32" ht="13.8" thickBot="1" x14ac:dyDescent="0.25">
      <c r="A8" s="26"/>
      <c r="B8" s="48"/>
      <c r="C8" s="67"/>
      <c r="D8" s="68"/>
      <c r="E8" s="47"/>
      <c r="F8" s="47"/>
      <c r="G8" s="310" t="s">
        <v>40</v>
      </c>
      <c r="H8" s="311"/>
      <c r="I8" s="69">
        <v>0</v>
      </c>
      <c r="J8" s="70">
        <f>J6*J7/1000</f>
        <v>0</v>
      </c>
      <c r="K8" s="71">
        <f>K6*K7/1000</f>
        <v>0</v>
      </c>
      <c r="L8" s="71">
        <f t="shared" ref="L8:AB8" si="2">L6*L7/1000</f>
        <v>0</v>
      </c>
      <c r="M8" s="71">
        <f t="shared" si="2"/>
        <v>0</v>
      </c>
      <c r="N8" s="71">
        <f t="shared" si="2"/>
        <v>0</v>
      </c>
      <c r="O8" s="71">
        <f>O6*O7/1000</f>
        <v>0</v>
      </c>
      <c r="P8" s="71">
        <f>P6*P7/1000</f>
        <v>0</v>
      </c>
      <c r="Q8" s="71">
        <f t="shared" si="2"/>
        <v>0</v>
      </c>
      <c r="R8" s="71">
        <f t="shared" si="2"/>
        <v>0</v>
      </c>
      <c r="S8" s="71">
        <f t="shared" si="2"/>
        <v>0</v>
      </c>
      <c r="T8" s="71">
        <f t="shared" si="2"/>
        <v>0</v>
      </c>
      <c r="U8" s="71">
        <f t="shared" si="2"/>
        <v>0</v>
      </c>
      <c r="V8" s="71">
        <f t="shared" si="2"/>
        <v>0</v>
      </c>
      <c r="W8" s="71">
        <f t="shared" si="2"/>
        <v>0</v>
      </c>
      <c r="X8" s="71">
        <f t="shared" si="2"/>
        <v>0</v>
      </c>
      <c r="Y8" s="71">
        <f t="shared" si="2"/>
        <v>0</v>
      </c>
      <c r="Z8" s="71">
        <f t="shared" si="2"/>
        <v>0</v>
      </c>
      <c r="AA8" s="71">
        <f t="shared" si="2"/>
        <v>0</v>
      </c>
      <c r="AB8" s="71">
        <f t="shared" si="2"/>
        <v>0</v>
      </c>
      <c r="AC8" s="72">
        <f>AC6*AC7/1000</f>
        <v>0</v>
      </c>
      <c r="AD8" s="73"/>
      <c r="AE8" s="60"/>
      <c r="AF8" s="41"/>
    </row>
    <row r="9" spans="1:32" x14ac:dyDescent="0.2">
      <c r="A9" s="26"/>
      <c r="B9" s="48"/>
      <c r="C9" s="49" t="s">
        <v>203</v>
      </c>
      <c r="D9" s="74">
        <v>0</v>
      </c>
      <c r="E9" s="47"/>
      <c r="F9" s="75"/>
      <c r="G9" s="295" t="s">
        <v>51</v>
      </c>
      <c r="H9" s="76" t="s">
        <v>27</v>
      </c>
      <c r="I9" s="77"/>
      <c r="J9" s="78">
        <f>D36</f>
        <v>0</v>
      </c>
      <c r="K9" s="79">
        <f>J9</f>
        <v>0</v>
      </c>
      <c r="L9" s="79">
        <f>K9</f>
        <v>0</v>
      </c>
      <c r="M9" s="79">
        <f>L9</f>
        <v>0</v>
      </c>
      <c r="N9" s="79">
        <f t="shared" ref="N9:AB9" si="3">M9</f>
        <v>0</v>
      </c>
      <c r="O9" s="79">
        <f t="shared" si="3"/>
        <v>0</v>
      </c>
      <c r="P9" s="79">
        <f t="shared" si="3"/>
        <v>0</v>
      </c>
      <c r="Q9" s="79">
        <f t="shared" si="3"/>
        <v>0</v>
      </c>
      <c r="R9" s="79">
        <f t="shared" si="3"/>
        <v>0</v>
      </c>
      <c r="S9" s="79">
        <f t="shared" si="3"/>
        <v>0</v>
      </c>
      <c r="T9" s="79">
        <f t="shared" si="3"/>
        <v>0</v>
      </c>
      <c r="U9" s="79">
        <f t="shared" si="3"/>
        <v>0</v>
      </c>
      <c r="V9" s="79">
        <f t="shared" si="3"/>
        <v>0</v>
      </c>
      <c r="W9" s="79">
        <f t="shared" si="3"/>
        <v>0</v>
      </c>
      <c r="X9" s="79">
        <f t="shared" si="3"/>
        <v>0</v>
      </c>
      <c r="Y9" s="79">
        <f t="shared" si="3"/>
        <v>0</v>
      </c>
      <c r="Z9" s="79">
        <f t="shared" si="3"/>
        <v>0</v>
      </c>
      <c r="AA9" s="79">
        <f t="shared" si="3"/>
        <v>0</v>
      </c>
      <c r="AB9" s="79">
        <f t="shared" si="3"/>
        <v>0</v>
      </c>
      <c r="AC9" s="80">
        <f>AB9</f>
        <v>0</v>
      </c>
      <c r="AD9" s="56" t="s">
        <v>43</v>
      </c>
      <c r="AE9" s="48"/>
      <c r="AF9" s="41"/>
    </row>
    <row r="10" spans="1:32" ht="13.5" customHeight="1" x14ac:dyDescent="0.2">
      <c r="A10" s="26"/>
      <c r="B10" s="48"/>
      <c r="C10" s="67" t="s">
        <v>235</v>
      </c>
      <c r="D10" s="81">
        <v>0.05</v>
      </c>
      <c r="E10" s="47"/>
      <c r="F10" s="47"/>
      <c r="G10" s="296"/>
      <c r="H10" s="68" t="s">
        <v>28</v>
      </c>
      <c r="I10" s="62"/>
      <c r="J10" s="82">
        <f>D37</f>
        <v>0</v>
      </c>
      <c r="K10" s="83">
        <f>J10</f>
        <v>0</v>
      </c>
      <c r="L10" s="83">
        <f t="shared" ref="L10:AB10" si="4">K10</f>
        <v>0</v>
      </c>
      <c r="M10" s="83">
        <f t="shared" si="4"/>
        <v>0</v>
      </c>
      <c r="N10" s="83">
        <f t="shared" si="4"/>
        <v>0</v>
      </c>
      <c r="O10" s="83">
        <f t="shared" si="4"/>
        <v>0</v>
      </c>
      <c r="P10" s="83">
        <f t="shared" si="4"/>
        <v>0</v>
      </c>
      <c r="Q10" s="83">
        <f t="shared" si="4"/>
        <v>0</v>
      </c>
      <c r="R10" s="83">
        <f t="shared" si="4"/>
        <v>0</v>
      </c>
      <c r="S10" s="83">
        <f t="shared" si="4"/>
        <v>0</v>
      </c>
      <c r="T10" s="83">
        <f t="shared" si="4"/>
        <v>0</v>
      </c>
      <c r="U10" s="83">
        <f t="shared" si="4"/>
        <v>0</v>
      </c>
      <c r="V10" s="83">
        <f t="shared" si="4"/>
        <v>0</v>
      </c>
      <c r="W10" s="83">
        <f t="shared" si="4"/>
        <v>0</v>
      </c>
      <c r="X10" s="83">
        <f t="shared" si="4"/>
        <v>0</v>
      </c>
      <c r="Y10" s="83">
        <f t="shared" si="4"/>
        <v>0</v>
      </c>
      <c r="Z10" s="83">
        <f t="shared" si="4"/>
        <v>0</v>
      </c>
      <c r="AA10" s="83">
        <f t="shared" si="4"/>
        <v>0</v>
      </c>
      <c r="AB10" s="83">
        <f t="shared" si="4"/>
        <v>0</v>
      </c>
      <c r="AC10" s="84">
        <f>AB10</f>
        <v>0</v>
      </c>
      <c r="AD10" s="85" t="s">
        <v>206</v>
      </c>
      <c r="AE10" s="48"/>
      <c r="AF10" s="41"/>
    </row>
    <row r="11" spans="1:32" x14ac:dyDescent="0.2">
      <c r="A11" s="26"/>
      <c r="B11" s="48"/>
      <c r="C11" s="67"/>
      <c r="D11" s="84"/>
      <c r="E11" s="60"/>
      <c r="F11" s="42"/>
      <c r="G11" s="296"/>
      <c r="H11" s="68" t="s">
        <v>34</v>
      </c>
      <c r="I11" s="62"/>
      <c r="J11" s="82">
        <f>D38</f>
        <v>0</v>
      </c>
      <c r="K11" s="83">
        <f>J11</f>
        <v>0</v>
      </c>
      <c r="L11" s="83">
        <f>K11</f>
        <v>0</v>
      </c>
      <c r="M11" s="83">
        <f t="shared" ref="M11:AB11" si="5">L11</f>
        <v>0</v>
      </c>
      <c r="N11" s="83">
        <f t="shared" si="5"/>
        <v>0</v>
      </c>
      <c r="O11" s="83">
        <f t="shared" si="5"/>
        <v>0</v>
      </c>
      <c r="P11" s="83">
        <f t="shared" si="5"/>
        <v>0</v>
      </c>
      <c r="Q11" s="83">
        <f t="shared" si="5"/>
        <v>0</v>
      </c>
      <c r="R11" s="83">
        <f t="shared" si="5"/>
        <v>0</v>
      </c>
      <c r="S11" s="83">
        <f t="shared" si="5"/>
        <v>0</v>
      </c>
      <c r="T11" s="83">
        <f t="shared" si="5"/>
        <v>0</v>
      </c>
      <c r="U11" s="83">
        <f t="shared" si="5"/>
        <v>0</v>
      </c>
      <c r="V11" s="83">
        <f t="shared" si="5"/>
        <v>0</v>
      </c>
      <c r="W11" s="83">
        <f t="shared" si="5"/>
        <v>0</v>
      </c>
      <c r="X11" s="83">
        <f t="shared" si="5"/>
        <v>0</v>
      </c>
      <c r="Y11" s="83">
        <f t="shared" si="5"/>
        <v>0</v>
      </c>
      <c r="Z11" s="83">
        <f t="shared" si="5"/>
        <v>0</v>
      </c>
      <c r="AA11" s="83">
        <f t="shared" si="5"/>
        <v>0</v>
      </c>
      <c r="AB11" s="83">
        <f t="shared" si="5"/>
        <v>0</v>
      </c>
      <c r="AC11" s="84">
        <f>AB11</f>
        <v>0</v>
      </c>
      <c r="AD11" s="66" t="s">
        <v>46</v>
      </c>
      <c r="AE11" s="48"/>
      <c r="AF11" s="41"/>
    </row>
    <row r="12" spans="1:32" ht="13.8" thickBot="1" x14ac:dyDescent="0.25">
      <c r="A12" s="26"/>
      <c r="B12" s="48"/>
      <c r="C12" s="86"/>
      <c r="D12" s="87"/>
      <c r="E12" s="48"/>
      <c r="F12" s="48"/>
      <c r="G12" s="296"/>
      <c r="H12" s="68" t="s">
        <v>35</v>
      </c>
      <c r="I12" s="62"/>
      <c r="J12" s="88">
        <f>$D$39</f>
        <v>0</v>
      </c>
      <c r="K12" s="83">
        <f t="shared" ref="K12:AC12" si="6">$D$39</f>
        <v>0</v>
      </c>
      <c r="L12" s="83">
        <f t="shared" si="6"/>
        <v>0</v>
      </c>
      <c r="M12" s="83">
        <f t="shared" si="6"/>
        <v>0</v>
      </c>
      <c r="N12" s="83">
        <f t="shared" si="6"/>
        <v>0</v>
      </c>
      <c r="O12" s="83">
        <f t="shared" si="6"/>
        <v>0</v>
      </c>
      <c r="P12" s="83">
        <f t="shared" si="6"/>
        <v>0</v>
      </c>
      <c r="Q12" s="83">
        <f t="shared" si="6"/>
        <v>0</v>
      </c>
      <c r="R12" s="83">
        <f t="shared" si="6"/>
        <v>0</v>
      </c>
      <c r="S12" s="83">
        <f t="shared" si="6"/>
        <v>0</v>
      </c>
      <c r="T12" s="83">
        <f t="shared" si="6"/>
        <v>0</v>
      </c>
      <c r="U12" s="83">
        <f t="shared" si="6"/>
        <v>0</v>
      </c>
      <c r="V12" s="83">
        <f t="shared" si="6"/>
        <v>0</v>
      </c>
      <c r="W12" s="83">
        <f t="shared" si="6"/>
        <v>0</v>
      </c>
      <c r="X12" s="83">
        <f t="shared" si="6"/>
        <v>0</v>
      </c>
      <c r="Y12" s="83">
        <f t="shared" si="6"/>
        <v>0</v>
      </c>
      <c r="Z12" s="83">
        <f t="shared" si="6"/>
        <v>0</v>
      </c>
      <c r="AA12" s="83">
        <f t="shared" si="6"/>
        <v>0</v>
      </c>
      <c r="AB12" s="83">
        <f t="shared" si="6"/>
        <v>0</v>
      </c>
      <c r="AC12" s="89">
        <f t="shared" si="6"/>
        <v>0</v>
      </c>
      <c r="AD12" s="66" t="s">
        <v>207</v>
      </c>
      <c r="AE12" s="48"/>
      <c r="AF12" s="41"/>
    </row>
    <row r="13" spans="1:32" ht="13.8" thickBot="1" x14ac:dyDescent="0.25">
      <c r="A13" s="26"/>
      <c r="B13" s="57"/>
      <c r="C13" s="43"/>
      <c r="D13" s="43"/>
      <c r="E13" s="36"/>
      <c r="F13" s="47"/>
      <c r="G13" s="296"/>
      <c r="H13" s="68" t="s">
        <v>39</v>
      </c>
      <c r="I13" s="62"/>
      <c r="J13" s="82">
        <f t="shared" ref="J13:J18" si="7">D40</f>
        <v>0</v>
      </c>
      <c r="K13" s="83">
        <f>J13</f>
        <v>0</v>
      </c>
      <c r="L13" s="83">
        <f t="shared" ref="L13" si="8">K13</f>
        <v>0</v>
      </c>
      <c r="M13" s="83">
        <f t="shared" ref="M13" si="9">L13</f>
        <v>0</v>
      </c>
      <c r="N13" s="83">
        <f t="shared" ref="N13" si="10">M13</f>
        <v>0</v>
      </c>
      <c r="O13" s="83">
        <f t="shared" ref="O13" si="11">N13</f>
        <v>0</v>
      </c>
      <c r="P13" s="83">
        <f t="shared" ref="P13" si="12">O13</f>
        <v>0</v>
      </c>
      <c r="Q13" s="83">
        <f t="shared" ref="Q13" si="13">P13</f>
        <v>0</v>
      </c>
      <c r="R13" s="83">
        <f t="shared" ref="R13" si="14">Q13</f>
        <v>0</v>
      </c>
      <c r="S13" s="83">
        <f t="shared" ref="S13" si="15">R13</f>
        <v>0</v>
      </c>
      <c r="T13" s="83">
        <f t="shared" ref="T13" si="16">S13</f>
        <v>0</v>
      </c>
      <c r="U13" s="83">
        <f t="shared" ref="U13" si="17">T13</f>
        <v>0</v>
      </c>
      <c r="V13" s="83">
        <f t="shared" ref="V13" si="18">U13</f>
        <v>0</v>
      </c>
      <c r="W13" s="83">
        <f t="shared" ref="W13" si="19">V13</f>
        <v>0</v>
      </c>
      <c r="X13" s="83">
        <f t="shared" ref="X13" si="20">W13</f>
        <v>0</v>
      </c>
      <c r="Y13" s="83">
        <f t="shared" ref="Y13" si="21">X13</f>
        <v>0</v>
      </c>
      <c r="Z13" s="83">
        <f t="shared" ref="Z13" si="22">Y13</f>
        <v>0</v>
      </c>
      <c r="AA13" s="83">
        <f t="shared" ref="AA13" si="23">Z13</f>
        <v>0</v>
      </c>
      <c r="AB13" s="83">
        <f t="shared" ref="AB13" si="24">AA13</f>
        <v>0</v>
      </c>
      <c r="AC13" s="84">
        <f t="shared" ref="AC13" si="25">AB13</f>
        <v>0</v>
      </c>
      <c r="AD13" s="66"/>
      <c r="AE13" s="48"/>
      <c r="AF13" s="41"/>
    </row>
    <row r="14" spans="1:32" ht="13.8" thickBot="1" x14ac:dyDescent="0.25">
      <c r="A14" s="26"/>
      <c r="B14" s="48"/>
      <c r="C14" s="312" t="s">
        <v>1</v>
      </c>
      <c r="D14" s="313"/>
      <c r="E14" s="47"/>
      <c r="F14" s="47"/>
      <c r="G14" s="296"/>
      <c r="H14" s="68" t="s">
        <v>227</v>
      </c>
      <c r="I14" s="62"/>
      <c r="J14" s="82">
        <f t="shared" si="7"/>
        <v>0</v>
      </c>
      <c r="K14" s="83">
        <f>J14</f>
        <v>0</v>
      </c>
      <c r="L14" s="83">
        <f>K14</f>
        <v>0</v>
      </c>
      <c r="M14" s="83">
        <f>L14</f>
        <v>0</v>
      </c>
      <c r="N14" s="83">
        <f t="shared" ref="L14:AB19" si="26">M14</f>
        <v>0</v>
      </c>
      <c r="O14" s="83">
        <f t="shared" si="26"/>
        <v>0</v>
      </c>
      <c r="P14" s="83">
        <f t="shared" si="26"/>
        <v>0</v>
      </c>
      <c r="Q14" s="83">
        <f t="shared" si="26"/>
        <v>0</v>
      </c>
      <c r="R14" s="83">
        <f t="shared" si="26"/>
        <v>0</v>
      </c>
      <c r="S14" s="83">
        <f t="shared" si="26"/>
        <v>0</v>
      </c>
      <c r="T14" s="83">
        <f t="shared" si="26"/>
        <v>0</v>
      </c>
      <c r="U14" s="83">
        <f t="shared" si="26"/>
        <v>0</v>
      </c>
      <c r="V14" s="83">
        <f t="shared" si="26"/>
        <v>0</v>
      </c>
      <c r="W14" s="83">
        <f t="shared" si="26"/>
        <v>0</v>
      </c>
      <c r="X14" s="83">
        <f t="shared" si="26"/>
        <v>0</v>
      </c>
      <c r="Y14" s="83">
        <f t="shared" si="26"/>
        <v>0</v>
      </c>
      <c r="Z14" s="83">
        <f t="shared" si="26"/>
        <v>0</v>
      </c>
      <c r="AA14" s="83">
        <f t="shared" si="26"/>
        <v>0</v>
      </c>
      <c r="AB14" s="83">
        <f t="shared" si="26"/>
        <v>0</v>
      </c>
      <c r="AC14" s="84">
        <f t="shared" ref="AC14:AC19" si="27">AB14</f>
        <v>0</v>
      </c>
      <c r="AD14" s="66" t="s">
        <v>236</v>
      </c>
      <c r="AE14" s="48"/>
      <c r="AF14" s="41"/>
    </row>
    <row r="15" spans="1:32" x14ac:dyDescent="0.2">
      <c r="A15" s="26"/>
      <c r="B15" s="57"/>
      <c r="C15" s="11" t="s">
        <v>137</v>
      </c>
      <c r="D15" s="90">
        <f>SUM(D24:D33)</f>
        <v>0</v>
      </c>
      <c r="E15" s="60"/>
      <c r="F15" s="47"/>
      <c r="G15" s="296"/>
      <c r="H15" s="68" t="s">
        <v>30</v>
      </c>
      <c r="I15" s="62"/>
      <c r="J15" s="82">
        <f t="shared" si="7"/>
        <v>0</v>
      </c>
      <c r="K15" s="83">
        <f>J15</f>
        <v>0</v>
      </c>
      <c r="L15" s="83">
        <f>K15</f>
        <v>0</v>
      </c>
      <c r="M15" s="83">
        <f>L15</f>
        <v>0</v>
      </c>
      <c r="N15" s="83">
        <f t="shared" si="26"/>
        <v>0</v>
      </c>
      <c r="O15" s="83">
        <f t="shared" si="26"/>
        <v>0</v>
      </c>
      <c r="P15" s="83">
        <f t="shared" si="26"/>
        <v>0</v>
      </c>
      <c r="Q15" s="83">
        <f t="shared" si="26"/>
        <v>0</v>
      </c>
      <c r="R15" s="83">
        <f t="shared" si="26"/>
        <v>0</v>
      </c>
      <c r="S15" s="83">
        <f t="shared" si="26"/>
        <v>0</v>
      </c>
      <c r="T15" s="83">
        <f t="shared" si="26"/>
        <v>0</v>
      </c>
      <c r="U15" s="83">
        <f t="shared" si="26"/>
        <v>0</v>
      </c>
      <c r="V15" s="83">
        <f t="shared" si="26"/>
        <v>0</v>
      </c>
      <c r="W15" s="83">
        <f t="shared" si="26"/>
        <v>0</v>
      </c>
      <c r="X15" s="83">
        <f t="shared" si="26"/>
        <v>0</v>
      </c>
      <c r="Y15" s="83">
        <f t="shared" si="26"/>
        <v>0</v>
      </c>
      <c r="Z15" s="83">
        <f t="shared" si="26"/>
        <v>0</v>
      </c>
      <c r="AA15" s="83">
        <f t="shared" si="26"/>
        <v>0</v>
      </c>
      <c r="AB15" s="83">
        <f t="shared" si="26"/>
        <v>0</v>
      </c>
      <c r="AC15" s="84">
        <f t="shared" si="27"/>
        <v>0</v>
      </c>
      <c r="AD15" s="66" t="s">
        <v>44</v>
      </c>
      <c r="AE15" s="47"/>
      <c r="AF15" s="41"/>
    </row>
    <row r="16" spans="1:32" x14ac:dyDescent="0.2">
      <c r="A16" s="26"/>
      <c r="B16" s="57"/>
      <c r="C16" s="12" t="s">
        <v>138</v>
      </c>
      <c r="D16" s="91">
        <v>1</v>
      </c>
      <c r="E16" s="92"/>
      <c r="F16" s="42"/>
      <c r="G16" s="296"/>
      <c r="H16" s="68" t="s">
        <v>33</v>
      </c>
      <c r="I16" s="62"/>
      <c r="J16" s="82">
        <f t="shared" si="7"/>
        <v>0</v>
      </c>
      <c r="K16" s="83">
        <f>J16</f>
        <v>0</v>
      </c>
      <c r="L16" s="83">
        <f>K16</f>
        <v>0</v>
      </c>
      <c r="M16" s="83">
        <f t="shared" si="26"/>
        <v>0</v>
      </c>
      <c r="N16" s="83">
        <f t="shared" si="26"/>
        <v>0</v>
      </c>
      <c r="O16" s="83">
        <f t="shared" si="26"/>
        <v>0</v>
      </c>
      <c r="P16" s="83">
        <f t="shared" si="26"/>
        <v>0</v>
      </c>
      <c r="Q16" s="83">
        <f t="shared" si="26"/>
        <v>0</v>
      </c>
      <c r="R16" s="83">
        <f t="shared" si="26"/>
        <v>0</v>
      </c>
      <c r="S16" s="83">
        <f t="shared" si="26"/>
        <v>0</v>
      </c>
      <c r="T16" s="83">
        <f t="shared" si="26"/>
        <v>0</v>
      </c>
      <c r="U16" s="83">
        <f t="shared" si="26"/>
        <v>0</v>
      </c>
      <c r="V16" s="83">
        <f t="shared" si="26"/>
        <v>0</v>
      </c>
      <c r="W16" s="83">
        <f t="shared" si="26"/>
        <v>0</v>
      </c>
      <c r="X16" s="83">
        <f t="shared" si="26"/>
        <v>0</v>
      </c>
      <c r="Y16" s="83">
        <f t="shared" si="26"/>
        <v>0</v>
      </c>
      <c r="Z16" s="83">
        <f t="shared" si="26"/>
        <v>0</v>
      </c>
      <c r="AA16" s="83">
        <f t="shared" si="26"/>
        <v>0</v>
      </c>
      <c r="AB16" s="83">
        <f t="shared" si="26"/>
        <v>0</v>
      </c>
      <c r="AC16" s="84">
        <f t="shared" si="27"/>
        <v>0</v>
      </c>
      <c r="AD16" s="66" t="s">
        <v>45</v>
      </c>
      <c r="AE16" s="47"/>
      <c r="AF16" s="41"/>
    </row>
    <row r="17" spans="1:32" x14ac:dyDescent="0.2">
      <c r="A17" s="26"/>
      <c r="B17" s="57"/>
      <c r="C17" s="12" t="s">
        <v>139</v>
      </c>
      <c r="D17" s="93">
        <f>1-D16</f>
        <v>0</v>
      </c>
      <c r="E17" s="92"/>
      <c r="F17" s="47"/>
      <c r="G17" s="296"/>
      <c r="H17" s="68" t="s">
        <v>36</v>
      </c>
      <c r="I17" s="62"/>
      <c r="J17" s="82">
        <f t="shared" si="7"/>
        <v>0</v>
      </c>
      <c r="K17" s="83">
        <f t="shared" ref="K17:K19" si="28">J17</f>
        <v>0</v>
      </c>
      <c r="L17" s="83">
        <f t="shared" si="26"/>
        <v>0</v>
      </c>
      <c r="M17" s="83">
        <f t="shared" si="26"/>
        <v>0</v>
      </c>
      <c r="N17" s="83">
        <f t="shared" si="26"/>
        <v>0</v>
      </c>
      <c r="O17" s="83">
        <f t="shared" si="26"/>
        <v>0</v>
      </c>
      <c r="P17" s="83">
        <f t="shared" si="26"/>
        <v>0</v>
      </c>
      <c r="Q17" s="83">
        <f t="shared" si="26"/>
        <v>0</v>
      </c>
      <c r="R17" s="83">
        <f t="shared" si="26"/>
        <v>0</v>
      </c>
      <c r="S17" s="83">
        <f t="shared" si="26"/>
        <v>0</v>
      </c>
      <c r="T17" s="83">
        <f t="shared" si="26"/>
        <v>0</v>
      </c>
      <c r="U17" s="83">
        <f t="shared" si="26"/>
        <v>0</v>
      </c>
      <c r="V17" s="83">
        <f t="shared" si="26"/>
        <v>0</v>
      </c>
      <c r="W17" s="83">
        <f t="shared" si="26"/>
        <v>0</v>
      </c>
      <c r="X17" s="83">
        <f t="shared" si="26"/>
        <v>0</v>
      </c>
      <c r="Y17" s="83">
        <f t="shared" si="26"/>
        <v>0</v>
      </c>
      <c r="Z17" s="83">
        <f t="shared" si="26"/>
        <v>0</v>
      </c>
      <c r="AA17" s="83">
        <f t="shared" si="26"/>
        <v>0</v>
      </c>
      <c r="AB17" s="83">
        <f t="shared" si="26"/>
        <v>0</v>
      </c>
      <c r="AC17" s="84">
        <f t="shared" si="27"/>
        <v>0</v>
      </c>
      <c r="AD17" s="94" t="s">
        <v>36</v>
      </c>
      <c r="AE17" s="60"/>
      <c r="AF17" s="41"/>
    </row>
    <row r="18" spans="1:32" x14ac:dyDescent="0.2">
      <c r="A18" s="26"/>
      <c r="B18" s="48"/>
      <c r="C18" s="49" t="s">
        <v>5</v>
      </c>
      <c r="D18" s="95">
        <f>D15*D16</f>
        <v>0</v>
      </c>
      <c r="E18" s="47"/>
      <c r="F18" s="42"/>
      <c r="G18" s="296"/>
      <c r="H18" s="96" t="s">
        <v>37</v>
      </c>
      <c r="I18" s="62"/>
      <c r="J18" s="82">
        <f t="shared" si="7"/>
        <v>0</v>
      </c>
      <c r="K18" s="83">
        <f t="shared" si="28"/>
        <v>0</v>
      </c>
      <c r="L18" s="83">
        <f t="shared" si="26"/>
        <v>0</v>
      </c>
      <c r="M18" s="83">
        <f t="shared" si="26"/>
        <v>0</v>
      </c>
      <c r="N18" s="83">
        <f t="shared" si="26"/>
        <v>0</v>
      </c>
      <c r="O18" s="83">
        <f t="shared" si="26"/>
        <v>0</v>
      </c>
      <c r="P18" s="83">
        <f t="shared" si="26"/>
        <v>0</v>
      </c>
      <c r="Q18" s="83">
        <f t="shared" si="26"/>
        <v>0</v>
      </c>
      <c r="R18" s="83">
        <f t="shared" si="26"/>
        <v>0</v>
      </c>
      <c r="S18" s="83">
        <f t="shared" si="26"/>
        <v>0</v>
      </c>
      <c r="T18" s="83">
        <f t="shared" si="26"/>
        <v>0</v>
      </c>
      <c r="U18" s="83">
        <f t="shared" si="26"/>
        <v>0</v>
      </c>
      <c r="V18" s="83">
        <f t="shared" si="26"/>
        <v>0</v>
      </c>
      <c r="W18" s="83">
        <f t="shared" si="26"/>
        <v>0</v>
      </c>
      <c r="X18" s="83">
        <f t="shared" si="26"/>
        <v>0</v>
      </c>
      <c r="Y18" s="83">
        <f t="shared" si="26"/>
        <v>0</v>
      </c>
      <c r="Z18" s="83">
        <f t="shared" si="26"/>
        <v>0</v>
      </c>
      <c r="AA18" s="83">
        <f t="shared" si="26"/>
        <v>0</v>
      </c>
      <c r="AB18" s="83">
        <f t="shared" si="26"/>
        <v>0</v>
      </c>
      <c r="AC18" s="84">
        <f t="shared" si="27"/>
        <v>0</v>
      </c>
      <c r="AD18" s="94" t="s">
        <v>37</v>
      </c>
      <c r="AE18" s="48"/>
      <c r="AF18" s="41"/>
    </row>
    <row r="19" spans="1:32" x14ac:dyDescent="0.2">
      <c r="A19" s="26"/>
      <c r="B19" s="57"/>
      <c r="C19" s="67" t="s">
        <v>2</v>
      </c>
      <c r="D19" s="84">
        <f>D15-D18</f>
        <v>0</v>
      </c>
      <c r="E19" s="97"/>
      <c r="F19" s="48"/>
      <c r="G19" s="296"/>
      <c r="H19" s="68" t="s">
        <v>122</v>
      </c>
      <c r="I19" s="62"/>
      <c r="J19" s="82">
        <f>D48</f>
        <v>0</v>
      </c>
      <c r="K19" s="83">
        <f t="shared" si="28"/>
        <v>0</v>
      </c>
      <c r="L19" s="83">
        <f t="shared" si="26"/>
        <v>0</v>
      </c>
      <c r="M19" s="83">
        <f t="shared" si="26"/>
        <v>0</v>
      </c>
      <c r="N19" s="83">
        <f t="shared" si="26"/>
        <v>0</v>
      </c>
      <c r="O19" s="83">
        <f t="shared" si="26"/>
        <v>0</v>
      </c>
      <c r="P19" s="83">
        <f t="shared" si="26"/>
        <v>0</v>
      </c>
      <c r="Q19" s="83">
        <f t="shared" si="26"/>
        <v>0</v>
      </c>
      <c r="R19" s="83">
        <f t="shared" si="26"/>
        <v>0</v>
      </c>
      <c r="S19" s="83">
        <f t="shared" si="26"/>
        <v>0</v>
      </c>
      <c r="T19" s="83">
        <f t="shared" si="26"/>
        <v>0</v>
      </c>
      <c r="U19" s="83">
        <f t="shared" si="26"/>
        <v>0</v>
      </c>
      <c r="V19" s="83">
        <f t="shared" si="26"/>
        <v>0</v>
      </c>
      <c r="W19" s="83">
        <f t="shared" si="26"/>
        <v>0</v>
      </c>
      <c r="X19" s="83">
        <f t="shared" si="26"/>
        <v>0</v>
      </c>
      <c r="Y19" s="83">
        <f t="shared" si="26"/>
        <v>0</v>
      </c>
      <c r="Z19" s="83">
        <f t="shared" si="26"/>
        <v>0</v>
      </c>
      <c r="AA19" s="83">
        <f t="shared" si="26"/>
        <v>0</v>
      </c>
      <c r="AB19" s="83">
        <f t="shared" si="26"/>
        <v>0</v>
      </c>
      <c r="AC19" s="84">
        <f t="shared" si="27"/>
        <v>0</v>
      </c>
      <c r="AD19" s="94"/>
      <c r="AE19" s="48"/>
      <c r="AF19" s="41"/>
    </row>
    <row r="20" spans="1:32" x14ac:dyDescent="0.2">
      <c r="A20" s="26"/>
      <c r="B20" s="47"/>
      <c r="C20" s="67" t="s">
        <v>3</v>
      </c>
      <c r="D20" s="98">
        <v>0</v>
      </c>
      <c r="E20" s="47"/>
      <c r="F20" s="48"/>
      <c r="G20" s="296"/>
      <c r="H20" s="68" t="s">
        <v>126</v>
      </c>
      <c r="I20" s="99"/>
      <c r="J20" s="82">
        <f>J8*$D$70</f>
        <v>0</v>
      </c>
      <c r="K20" s="83">
        <f t="shared" ref="K20:AB20" si="29">K8*$D$70</f>
        <v>0</v>
      </c>
      <c r="L20" s="83">
        <f>L8*$D$70</f>
        <v>0</v>
      </c>
      <c r="M20" s="83">
        <f t="shared" si="29"/>
        <v>0</v>
      </c>
      <c r="N20" s="83">
        <f t="shared" si="29"/>
        <v>0</v>
      </c>
      <c r="O20" s="83">
        <f t="shared" si="29"/>
        <v>0</v>
      </c>
      <c r="P20" s="83">
        <f t="shared" si="29"/>
        <v>0</v>
      </c>
      <c r="Q20" s="83">
        <f t="shared" si="29"/>
        <v>0</v>
      </c>
      <c r="R20" s="83">
        <f t="shared" si="29"/>
        <v>0</v>
      </c>
      <c r="S20" s="83">
        <f t="shared" si="29"/>
        <v>0</v>
      </c>
      <c r="T20" s="83">
        <f t="shared" si="29"/>
        <v>0</v>
      </c>
      <c r="U20" s="83">
        <f t="shared" si="29"/>
        <v>0</v>
      </c>
      <c r="V20" s="83">
        <f t="shared" si="29"/>
        <v>0</v>
      </c>
      <c r="W20" s="83">
        <f t="shared" si="29"/>
        <v>0</v>
      </c>
      <c r="X20" s="83">
        <f t="shared" si="29"/>
        <v>0</v>
      </c>
      <c r="Y20" s="83">
        <f t="shared" si="29"/>
        <v>0</v>
      </c>
      <c r="Z20" s="83">
        <f t="shared" si="29"/>
        <v>0</v>
      </c>
      <c r="AA20" s="83">
        <f t="shared" si="29"/>
        <v>0</v>
      </c>
      <c r="AB20" s="83">
        <f t="shared" si="29"/>
        <v>0</v>
      </c>
      <c r="AC20" s="84">
        <f>AC8*$D$70</f>
        <v>0</v>
      </c>
      <c r="AD20" s="94" t="s">
        <v>130</v>
      </c>
      <c r="AE20" s="47"/>
      <c r="AF20" s="41"/>
    </row>
    <row r="21" spans="1:32" ht="13.8" thickBot="1" x14ac:dyDescent="0.25">
      <c r="A21" s="26"/>
      <c r="B21" s="42"/>
      <c r="C21" s="86" t="s">
        <v>4</v>
      </c>
      <c r="D21" s="100">
        <v>0</v>
      </c>
      <c r="E21" s="60"/>
      <c r="F21" s="47"/>
      <c r="G21" s="296"/>
      <c r="H21" s="68" t="s">
        <v>121</v>
      </c>
      <c r="I21" s="99"/>
      <c r="J21" s="82">
        <f>J8*$D$71</f>
        <v>0</v>
      </c>
      <c r="K21" s="83">
        <f t="shared" ref="K21:AB21" si="30">K8*$D$71</f>
        <v>0</v>
      </c>
      <c r="L21" s="83">
        <f t="shared" si="30"/>
        <v>0</v>
      </c>
      <c r="M21" s="83">
        <f t="shared" si="30"/>
        <v>0</v>
      </c>
      <c r="N21" s="83">
        <f t="shared" si="30"/>
        <v>0</v>
      </c>
      <c r="O21" s="83">
        <f t="shared" si="30"/>
        <v>0</v>
      </c>
      <c r="P21" s="83">
        <f t="shared" si="30"/>
        <v>0</v>
      </c>
      <c r="Q21" s="83">
        <f t="shared" si="30"/>
        <v>0</v>
      </c>
      <c r="R21" s="83">
        <f t="shared" si="30"/>
        <v>0</v>
      </c>
      <c r="S21" s="83">
        <f t="shared" si="30"/>
        <v>0</v>
      </c>
      <c r="T21" s="83">
        <f t="shared" si="30"/>
        <v>0</v>
      </c>
      <c r="U21" s="83">
        <f t="shared" si="30"/>
        <v>0</v>
      </c>
      <c r="V21" s="83">
        <f t="shared" si="30"/>
        <v>0</v>
      </c>
      <c r="W21" s="83">
        <f t="shared" si="30"/>
        <v>0</v>
      </c>
      <c r="X21" s="83">
        <f t="shared" si="30"/>
        <v>0</v>
      </c>
      <c r="Y21" s="83">
        <f t="shared" si="30"/>
        <v>0</v>
      </c>
      <c r="Z21" s="83">
        <f t="shared" si="30"/>
        <v>0</v>
      </c>
      <c r="AA21" s="83">
        <f t="shared" si="30"/>
        <v>0</v>
      </c>
      <c r="AB21" s="83">
        <f t="shared" si="30"/>
        <v>0</v>
      </c>
      <c r="AC21" s="84">
        <f>AC8*$D$71</f>
        <v>0</v>
      </c>
      <c r="AD21" s="94" t="s">
        <v>201</v>
      </c>
      <c r="AE21" s="47"/>
      <c r="AF21" s="41"/>
    </row>
    <row r="22" spans="1:32" ht="13.8" thickBot="1" x14ac:dyDescent="0.25">
      <c r="A22" s="26"/>
      <c r="B22" s="48"/>
      <c r="C22" s="43"/>
      <c r="D22" s="43"/>
      <c r="E22" s="48"/>
      <c r="F22" s="47"/>
      <c r="G22" s="296"/>
      <c r="H22" s="68" t="s">
        <v>26</v>
      </c>
      <c r="I22" s="62"/>
      <c r="J22" s="82">
        <f>【シート２】減価償却費算定シート!C9</f>
        <v>0</v>
      </c>
      <c r="K22" s="101">
        <f>【シート２】減価償却費算定シート!D9</f>
        <v>0</v>
      </c>
      <c r="L22" s="101">
        <f>【シート２】減価償却費算定シート!E9</f>
        <v>0</v>
      </c>
      <c r="M22" s="101">
        <f>【シート２】減価償却費算定シート!F9</f>
        <v>0</v>
      </c>
      <c r="N22" s="101">
        <f>【シート２】減価償却費算定シート!G9</f>
        <v>0</v>
      </c>
      <c r="O22" s="101">
        <f>【シート２】減価償却費算定シート!H9</f>
        <v>0</v>
      </c>
      <c r="P22" s="101">
        <f>【シート２】減価償却費算定シート!I9</f>
        <v>0</v>
      </c>
      <c r="Q22" s="101">
        <f>【シート２】減価償却費算定シート!J9</f>
        <v>0</v>
      </c>
      <c r="R22" s="101">
        <f>【シート２】減価償却費算定シート!K9</f>
        <v>0</v>
      </c>
      <c r="S22" s="101">
        <f>【シート２】減価償却費算定シート!L9</f>
        <v>0</v>
      </c>
      <c r="T22" s="101">
        <f>【シート２】減価償却費算定シート!M9</f>
        <v>0</v>
      </c>
      <c r="U22" s="101">
        <f>【シート２】減価償却費算定シート!N9</f>
        <v>0</v>
      </c>
      <c r="V22" s="101">
        <f>【シート２】減価償却費算定シート!O9</f>
        <v>0</v>
      </c>
      <c r="W22" s="101">
        <f>【シート２】減価償却費算定シート!P9</f>
        <v>0</v>
      </c>
      <c r="X22" s="101">
        <f>【シート２】減価償却費算定シート!Q9</f>
        <v>0</v>
      </c>
      <c r="Y22" s="101">
        <f>【シート２】減価償却費算定シート!R9</f>
        <v>0</v>
      </c>
      <c r="Z22" s="101">
        <f>【シート２】減価償却費算定シート!S9</f>
        <v>0</v>
      </c>
      <c r="AA22" s="101">
        <f>【シート２】減価償却費算定シート!T9</f>
        <v>0</v>
      </c>
      <c r="AB22" s="101">
        <f>【シート２】減価償却費算定シート!U9</f>
        <v>0</v>
      </c>
      <c r="AC22" s="89">
        <f>【シート２】減価償却費算定シート!V9</f>
        <v>0</v>
      </c>
      <c r="AD22" s="94" t="s">
        <v>193</v>
      </c>
      <c r="AE22" s="47"/>
      <c r="AF22" s="41"/>
    </row>
    <row r="23" spans="1:32" ht="13.8" thickBot="1" x14ac:dyDescent="0.25">
      <c r="A23" s="26"/>
      <c r="B23" s="48"/>
      <c r="C23" s="308" t="s">
        <v>123</v>
      </c>
      <c r="D23" s="309"/>
      <c r="E23" s="47"/>
      <c r="F23" s="75"/>
      <c r="G23" s="296"/>
      <c r="H23" s="102" t="s">
        <v>31</v>
      </c>
      <c r="I23" s="62"/>
      <c r="J23" s="82">
        <f>J46*$D$21/100</f>
        <v>0</v>
      </c>
      <c r="K23" s="83">
        <f>K46*$D$21/100</f>
        <v>0</v>
      </c>
      <c r="L23" s="83">
        <f>L46*$D$21/100</f>
        <v>0</v>
      </c>
      <c r="M23" s="83">
        <f>M46*$D$21/100</f>
        <v>0</v>
      </c>
      <c r="N23" s="83">
        <f>N46*$D$21/100</f>
        <v>0</v>
      </c>
      <c r="O23" s="83">
        <f t="shared" ref="O23:AC23" si="31">O46*$D$21/100</f>
        <v>0</v>
      </c>
      <c r="P23" s="83">
        <f t="shared" si="31"/>
        <v>0</v>
      </c>
      <c r="Q23" s="83">
        <f t="shared" si="31"/>
        <v>0</v>
      </c>
      <c r="R23" s="83">
        <f>R46*$D$21/100</f>
        <v>0</v>
      </c>
      <c r="S23" s="83">
        <f>S46*$D$21/100</f>
        <v>0</v>
      </c>
      <c r="T23" s="83">
        <f t="shared" si="31"/>
        <v>0</v>
      </c>
      <c r="U23" s="83">
        <f t="shared" si="31"/>
        <v>0</v>
      </c>
      <c r="V23" s="83">
        <f t="shared" si="31"/>
        <v>0</v>
      </c>
      <c r="W23" s="83">
        <f t="shared" si="31"/>
        <v>0</v>
      </c>
      <c r="X23" s="83">
        <f t="shared" si="31"/>
        <v>0</v>
      </c>
      <c r="Y23" s="83">
        <f t="shared" si="31"/>
        <v>0</v>
      </c>
      <c r="Z23" s="83">
        <f t="shared" si="31"/>
        <v>0</v>
      </c>
      <c r="AA23" s="83">
        <f t="shared" si="31"/>
        <v>0</v>
      </c>
      <c r="AB23" s="83">
        <f t="shared" si="31"/>
        <v>0</v>
      </c>
      <c r="AC23" s="84">
        <f t="shared" si="31"/>
        <v>0</v>
      </c>
      <c r="AD23" s="103"/>
      <c r="AE23" s="60"/>
      <c r="AF23" s="41"/>
    </row>
    <row r="24" spans="1:32" ht="13.8" thickTop="1" x14ac:dyDescent="0.2">
      <c r="A24" s="26"/>
      <c r="B24" s="47"/>
      <c r="C24" s="49" t="s">
        <v>229</v>
      </c>
      <c r="D24" s="50">
        <v>0</v>
      </c>
      <c r="E24" s="60"/>
      <c r="F24" s="48"/>
      <c r="G24" s="296"/>
      <c r="H24" s="102" t="s">
        <v>32</v>
      </c>
      <c r="I24" s="99"/>
      <c r="J24" s="82">
        <f>IF($D$68="定額法",【シート２】減価償却費算定シート!C6,【シート２】減価償却費算定シート!C8)</f>
        <v>0</v>
      </c>
      <c r="K24" s="101">
        <f>IF($D$68="定額法",【シート２】減価償却費算定シート!D6,【シート２】減価償却費算定シート!D8)</f>
        <v>0</v>
      </c>
      <c r="L24" s="101">
        <f>IF($D$68="定額法",【シート２】減価償却費算定シート!E6,【シート２】減価償却費算定シート!E8)</f>
        <v>0</v>
      </c>
      <c r="M24" s="101">
        <f>IF($D$68="定額法",【シート２】減価償却費算定シート!F6,【シート２】減価償却費算定シート!F8)</f>
        <v>0</v>
      </c>
      <c r="N24" s="101">
        <f>IF($D$68="定額法",【シート２】減価償却費算定シート!G6,【シート２】減価償却費算定シート!G8)</f>
        <v>0</v>
      </c>
      <c r="O24" s="101">
        <f>IF($D$68="定額法",【シート２】減価償却費算定シート!H6,【シート２】減価償却費算定シート!H8)</f>
        <v>0</v>
      </c>
      <c r="P24" s="101">
        <f>IF($D$68="定額法",【シート２】減価償却費算定シート!I6,【シート２】減価償却費算定シート!I8)</f>
        <v>0</v>
      </c>
      <c r="Q24" s="101">
        <f>IF($D$68="定額法",【シート２】減価償却費算定シート!J6,【シート２】減価償却費算定シート!J8)</f>
        <v>0</v>
      </c>
      <c r="R24" s="101">
        <f>IF($D$68="定額法",【シート２】減価償却費算定シート!K6,【シート２】減価償却費算定シート!K8)</f>
        <v>0</v>
      </c>
      <c r="S24" s="101">
        <f>IF($D$68="定額法",【シート２】減価償却費算定シート!L6,【シート２】減価償却費算定シート!L8)</f>
        <v>0</v>
      </c>
      <c r="T24" s="101">
        <f>IF($D$68="定額法",【シート２】減価償却費算定シート!M6,【シート２】減価償却費算定シート!M8)</f>
        <v>0</v>
      </c>
      <c r="U24" s="101">
        <f>IF($D$68="定額法",【シート２】減価償却費算定シート!N6,【シート２】減価償却費算定シート!N8)</f>
        <v>0</v>
      </c>
      <c r="V24" s="101">
        <f>IF($D$68="定額法",【シート２】減価償却費算定シート!O6,【シート２】減価償却費算定シート!O8)</f>
        <v>0</v>
      </c>
      <c r="W24" s="101">
        <f>IF($D$68="定額法",【シート２】減価償却費算定シート!P6,【シート２】減価償却費算定シート!P8)</f>
        <v>0</v>
      </c>
      <c r="X24" s="101">
        <f>IF($D$68="定額法",【シート２】減価償却費算定シート!Q6,【シート２】減価償却費算定シート!Q8)</f>
        <v>0</v>
      </c>
      <c r="Y24" s="101">
        <f>IF($D$68="定額法",【シート２】減価償却費算定シート!R6,【シート２】減価償却費算定シート!R8)</f>
        <v>0</v>
      </c>
      <c r="Z24" s="101">
        <f>IF($D$68="定額法",【シート２】減価償却費算定シート!S6,【シート２】減価償却費算定シート!S8)</f>
        <v>0</v>
      </c>
      <c r="AA24" s="101">
        <f>IF($D$68="定額法",【シート２】減価償却費算定シート!T6,【シート２】減価償却費算定シート!T8)</f>
        <v>0</v>
      </c>
      <c r="AB24" s="101">
        <f>IF($D$68="定額法",【シート２】減価償却費算定シート!U6,【シート２】減価償却費算定シート!U8)</f>
        <v>0</v>
      </c>
      <c r="AC24" s="84">
        <f>IF($D$68="定額法",【シート２】減価償却費算定シート!V6,【シート２】減価償却費算定シート!V8)</f>
        <v>0</v>
      </c>
      <c r="AD24" s="94" t="s">
        <v>134</v>
      </c>
      <c r="AE24" s="48"/>
      <c r="AF24" s="41"/>
    </row>
    <row r="25" spans="1:32" x14ac:dyDescent="0.2">
      <c r="A25" s="26"/>
      <c r="B25" s="47"/>
      <c r="C25" s="104" t="s">
        <v>230</v>
      </c>
      <c r="D25" s="105">
        <v>0</v>
      </c>
      <c r="E25" s="92"/>
      <c r="F25" s="48"/>
      <c r="G25" s="296"/>
      <c r="H25" s="102" t="s">
        <v>237</v>
      </c>
      <c r="I25" s="106"/>
      <c r="J25" s="107">
        <f>$D$46</f>
        <v>0</v>
      </c>
      <c r="K25" s="108">
        <f>$D$46</f>
        <v>0</v>
      </c>
      <c r="L25" s="108">
        <f t="shared" ref="L25:AC25" si="32">$D$46</f>
        <v>0</v>
      </c>
      <c r="M25" s="108">
        <f t="shared" si="32"/>
        <v>0</v>
      </c>
      <c r="N25" s="108">
        <f t="shared" si="32"/>
        <v>0</v>
      </c>
      <c r="O25" s="108">
        <f t="shared" si="32"/>
        <v>0</v>
      </c>
      <c r="P25" s="108">
        <f t="shared" si="32"/>
        <v>0</v>
      </c>
      <c r="Q25" s="108">
        <f t="shared" si="32"/>
        <v>0</v>
      </c>
      <c r="R25" s="108">
        <f t="shared" si="32"/>
        <v>0</v>
      </c>
      <c r="S25" s="108">
        <f t="shared" si="32"/>
        <v>0</v>
      </c>
      <c r="T25" s="108">
        <f t="shared" si="32"/>
        <v>0</v>
      </c>
      <c r="U25" s="108">
        <f t="shared" si="32"/>
        <v>0</v>
      </c>
      <c r="V25" s="108">
        <f t="shared" si="32"/>
        <v>0</v>
      </c>
      <c r="W25" s="108">
        <f t="shared" si="32"/>
        <v>0</v>
      </c>
      <c r="X25" s="108">
        <f t="shared" si="32"/>
        <v>0</v>
      </c>
      <c r="Y25" s="108">
        <f t="shared" si="32"/>
        <v>0</v>
      </c>
      <c r="Z25" s="108">
        <f t="shared" si="32"/>
        <v>0</v>
      </c>
      <c r="AA25" s="108">
        <f t="shared" si="32"/>
        <v>0</v>
      </c>
      <c r="AB25" s="108">
        <f t="shared" si="32"/>
        <v>0</v>
      </c>
      <c r="AC25" s="109">
        <f t="shared" si="32"/>
        <v>0</v>
      </c>
      <c r="AD25" s="110" t="s">
        <v>239</v>
      </c>
      <c r="AE25" s="48"/>
      <c r="AF25" s="41"/>
    </row>
    <row r="26" spans="1:32" x14ac:dyDescent="0.2">
      <c r="A26" s="26"/>
      <c r="B26" s="57"/>
      <c r="C26" s="67" t="s">
        <v>231</v>
      </c>
      <c r="D26" s="105">
        <v>0</v>
      </c>
      <c r="E26" s="36"/>
      <c r="F26" s="48"/>
      <c r="G26" s="297"/>
      <c r="H26" s="111"/>
      <c r="I26" s="106"/>
      <c r="J26" s="107"/>
      <c r="K26" s="108"/>
      <c r="L26" s="108"/>
      <c r="M26" s="108"/>
      <c r="N26" s="108"/>
      <c r="O26" s="108"/>
      <c r="P26" s="108"/>
      <c r="Q26" s="108"/>
      <c r="R26" s="108"/>
      <c r="S26" s="108"/>
      <c r="T26" s="108"/>
      <c r="U26" s="108"/>
      <c r="V26" s="108"/>
      <c r="W26" s="108"/>
      <c r="X26" s="108"/>
      <c r="Y26" s="108"/>
      <c r="Z26" s="108"/>
      <c r="AA26" s="108"/>
      <c r="AB26" s="108"/>
      <c r="AC26" s="112"/>
      <c r="AD26" s="110"/>
      <c r="AE26" s="48"/>
      <c r="AF26" s="41"/>
    </row>
    <row r="27" spans="1:32" ht="13.8" thickBot="1" x14ac:dyDescent="0.25">
      <c r="A27" s="26"/>
      <c r="B27" s="47"/>
      <c r="C27" s="104" t="s">
        <v>234</v>
      </c>
      <c r="D27" s="105">
        <v>0</v>
      </c>
      <c r="E27" s="92"/>
      <c r="F27" s="47"/>
      <c r="G27" s="314" t="s">
        <v>41</v>
      </c>
      <c r="H27" s="315"/>
      <c r="I27" s="69">
        <f>SUM(D24:D33)</f>
        <v>0</v>
      </c>
      <c r="J27" s="70">
        <f>SUM(J9:J26)</f>
        <v>0</v>
      </c>
      <c r="K27" s="113">
        <f t="shared" ref="K27:AC27" si="33">SUM(K9:K26)</f>
        <v>0</v>
      </c>
      <c r="L27" s="113">
        <f t="shared" si="33"/>
        <v>0</v>
      </c>
      <c r="M27" s="113">
        <f t="shared" si="33"/>
        <v>0</v>
      </c>
      <c r="N27" s="113">
        <f t="shared" si="33"/>
        <v>0</v>
      </c>
      <c r="O27" s="113">
        <f t="shared" si="33"/>
        <v>0</v>
      </c>
      <c r="P27" s="113">
        <f t="shared" si="33"/>
        <v>0</v>
      </c>
      <c r="Q27" s="113">
        <f t="shared" si="33"/>
        <v>0</v>
      </c>
      <c r="R27" s="113">
        <f t="shared" si="33"/>
        <v>0</v>
      </c>
      <c r="S27" s="113">
        <f t="shared" si="33"/>
        <v>0</v>
      </c>
      <c r="T27" s="113">
        <f t="shared" si="33"/>
        <v>0</v>
      </c>
      <c r="U27" s="113">
        <f t="shared" si="33"/>
        <v>0</v>
      </c>
      <c r="V27" s="113">
        <f t="shared" si="33"/>
        <v>0</v>
      </c>
      <c r="W27" s="113">
        <f t="shared" si="33"/>
        <v>0</v>
      </c>
      <c r="X27" s="113">
        <f t="shared" si="33"/>
        <v>0</v>
      </c>
      <c r="Y27" s="113">
        <f t="shared" si="33"/>
        <v>0</v>
      </c>
      <c r="Z27" s="113">
        <f t="shared" si="33"/>
        <v>0</v>
      </c>
      <c r="AA27" s="113">
        <f t="shared" si="33"/>
        <v>0</v>
      </c>
      <c r="AB27" s="113">
        <f t="shared" si="33"/>
        <v>0</v>
      </c>
      <c r="AC27" s="69">
        <f t="shared" si="33"/>
        <v>0</v>
      </c>
      <c r="AD27" s="114"/>
      <c r="AE27" s="48"/>
      <c r="AF27" s="41"/>
    </row>
    <row r="28" spans="1:32" x14ac:dyDescent="0.2">
      <c r="A28" s="26"/>
      <c r="B28" s="48"/>
      <c r="C28" s="67" t="s">
        <v>136</v>
      </c>
      <c r="D28" s="105">
        <v>0</v>
      </c>
      <c r="E28" s="48"/>
      <c r="F28" s="75"/>
      <c r="G28" s="325" t="s">
        <v>58</v>
      </c>
      <c r="H28" s="326"/>
      <c r="I28" s="115">
        <f t="shared" ref="I28" si="34">I8-I27</f>
        <v>0</v>
      </c>
      <c r="J28" s="116">
        <f t="shared" ref="J28:AC28" si="35">J8-J27</f>
        <v>0</v>
      </c>
      <c r="K28" s="117">
        <f t="shared" si="35"/>
        <v>0</v>
      </c>
      <c r="L28" s="117">
        <f t="shared" si="35"/>
        <v>0</v>
      </c>
      <c r="M28" s="117">
        <f t="shared" si="35"/>
        <v>0</v>
      </c>
      <c r="N28" s="117">
        <f t="shared" si="35"/>
        <v>0</v>
      </c>
      <c r="O28" s="117">
        <f t="shared" si="35"/>
        <v>0</v>
      </c>
      <c r="P28" s="117">
        <f t="shared" si="35"/>
        <v>0</v>
      </c>
      <c r="Q28" s="117">
        <f t="shared" si="35"/>
        <v>0</v>
      </c>
      <c r="R28" s="117">
        <f t="shared" si="35"/>
        <v>0</v>
      </c>
      <c r="S28" s="117">
        <f t="shared" si="35"/>
        <v>0</v>
      </c>
      <c r="T28" s="117">
        <f t="shared" si="35"/>
        <v>0</v>
      </c>
      <c r="U28" s="117">
        <f t="shared" si="35"/>
        <v>0</v>
      </c>
      <c r="V28" s="117">
        <f t="shared" si="35"/>
        <v>0</v>
      </c>
      <c r="W28" s="117">
        <f t="shared" si="35"/>
        <v>0</v>
      </c>
      <c r="X28" s="117">
        <f t="shared" si="35"/>
        <v>0</v>
      </c>
      <c r="Y28" s="117">
        <f t="shared" si="35"/>
        <v>0</v>
      </c>
      <c r="Z28" s="117">
        <f t="shared" si="35"/>
        <v>0</v>
      </c>
      <c r="AA28" s="117">
        <f t="shared" si="35"/>
        <v>0</v>
      </c>
      <c r="AB28" s="117">
        <f t="shared" si="35"/>
        <v>0</v>
      </c>
      <c r="AC28" s="118">
        <f t="shared" si="35"/>
        <v>0</v>
      </c>
      <c r="AD28" s="119"/>
      <c r="AE28" s="47"/>
      <c r="AF28" s="41"/>
    </row>
    <row r="29" spans="1:32" x14ac:dyDescent="0.2">
      <c r="A29" s="26"/>
      <c r="B29" s="47"/>
      <c r="C29" s="120" t="s">
        <v>194</v>
      </c>
      <c r="D29" s="105">
        <v>0</v>
      </c>
      <c r="E29" s="47"/>
      <c r="F29" s="48"/>
      <c r="G29" s="327" t="s">
        <v>146</v>
      </c>
      <c r="H29" s="328"/>
      <c r="I29" s="121">
        <v>0</v>
      </c>
      <c r="J29" s="101">
        <f>【シート４】法人税・法人住民税算定シート!D9</f>
        <v>0</v>
      </c>
      <c r="K29" s="101">
        <f>【シート４】法人税・法人住民税算定シート!E9</f>
        <v>0</v>
      </c>
      <c r="L29" s="101">
        <f>【シート４】法人税・法人住民税算定シート!F9</f>
        <v>0</v>
      </c>
      <c r="M29" s="101">
        <f>【シート４】法人税・法人住民税算定シート!G9</f>
        <v>0</v>
      </c>
      <c r="N29" s="101">
        <f>【シート４】法人税・法人住民税算定シート!H9</f>
        <v>0</v>
      </c>
      <c r="O29" s="101">
        <f>【シート４】法人税・法人住民税算定シート!I9</f>
        <v>0</v>
      </c>
      <c r="P29" s="101">
        <f>【シート４】法人税・法人住民税算定シート!J9</f>
        <v>0</v>
      </c>
      <c r="Q29" s="101">
        <f>【シート４】法人税・法人住民税算定シート!K9</f>
        <v>0</v>
      </c>
      <c r="R29" s="101">
        <f>【シート４】法人税・法人住民税算定シート!L9</f>
        <v>0</v>
      </c>
      <c r="S29" s="101">
        <f>【シート４】法人税・法人住民税算定シート!M9</f>
        <v>0</v>
      </c>
      <c r="T29" s="101">
        <f>【シート４】法人税・法人住民税算定シート!N9</f>
        <v>0</v>
      </c>
      <c r="U29" s="101">
        <f>【シート４】法人税・法人住民税算定シート!O9</f>
        <v>0</v>
      </c>
      <c r="V29" s="101">
        <f>【シート４】法人税・法人住民税算定シート!P9</f>
        <v>0</v>
      </c>
      <c r="W29" s="101">
        <f>【シート４】法人税・法人住民税算定シート!Q9</f>
        <v>0</v>
      </c>
      <c r="X29" s="101">
        <f>【シート４】法人税・法人住民税算定シート!R9</f>
        <v>0</v>
      </c>
      <c r="Y29" s="101">
        <f>【シート４】法人税・法人住民税算定シート!S9</f>
        <v>0</v>
      </c>
      <c r="Z29" s="101">
        <f>【シート４】法人税・法人住民税算定シート!T9</f>
        <v>0</v>
      </c>
      <c r="AA29" s="101">
        <f>【シート４】法人税・法人住民税算定シート!U9</f>
        <v>0</v>
      </c>
      <c r="AB29" s="101">
        <f>【シート４】法人税・法人住民税算定シート!V9</f>
        <v>0</v>
      </c>
      <c r="AC29" s="84">
        <f>【シート４】法人税・法人住民税算定シート!W9</f>
        <v>0</v>
      </c>
      <c r="AD29" s="94" t="s">
        <v>129</v>
      </c>
      <c r="AE29" s="60"/>
      <c r="AF29" s="41"/>
    </row>
    <row r="30" spans="1:32" ht="13.8" thickBot="1" x14ac:dyDescent="0.25">
      <c r="A30" s="26"/>
      <c r="B30" s="47"/>
      <c r="C30" s="120" t="s">
        <v>195</v>
      </c>
      <c r="D30" s="105">
        <v>0</v>
      </c>
      <c r="E30" s="60"/>
      <c r="F30" s="47"/>
      <c r="G30" s="337" t="s">
        <v>115</v>
      </c>
      <c r="H30" s="338"/>
      <c r="I30" s="122"/>
      <c r="J30" s="123">
        <f>IF(D51="税額控除",MIN((D24+D28)*7%,J29*20%),0)</f>
        <v>0</v>
      </c>
      <c r="K30" s="124">
        <f>IF(D51="税額控除",IF(J29*20%&lt;(D24+D28)*7%,MIN((D24+D28)*7%-J29*20%,K29*20%),0),0)</f>
        <v>0</v>
      </c>
      <c r="L30" s="124">
        <v>0</v>
      </c>
      <c r="M30" s="124">
        <v>0</v>
      </c>
      <c r="N30" s="124">
        <v>0</v>
      </c>
      <c r="O30" s="124">
        <v>0</v>
      </c>
      <c r="P30" s="124">
        <v>0</v>
      </c>
      <c r="Q30" s="124">
        <v>0</v>
      </c>
      <c r="R30" s="124">
        <v>0</v>
      </c>
      <c r="S30" s="124">
        <v>0</v>
      </c>
      <c r="T30" s="124">
        <v>0</v>
      </c>
      <c r="U30" s="124">
        <v>0</v>
      </c>
      <c r="V30" s="124">
        <v>0</v>
      </c>
      <c r="W30" s="124">
        <v>0</v>
      </c>
      <c r="X30" s="124">
        <v>0</v>
      </c>
      <c r="Y30" s="124">
        <v>0</v>
      </c>
      <c r="Z30" s="124">
        <v>0</v>
      </c>
      <c r="AA30" s="124">
        <v>0</v>
      </c>
      <c r="AB30" s="124">
        <v>0</v>
      </c>
      <c r="AC30" s="125">
        <v>0</v>
      </c>
      <c r="AD30" s="126" t="s">
        <v>116</v>
      </c>
      <c r="AE30" s="48"/>
      <c r="AF30" s="41"/>
    </row>
    <row r="31" spans="1:32" ht="13.5" customHeight="1" x14ac:dyDescent="0.2">
      <c r="A31" s="26"/>
      <c r="B31" s="42"/>
      <c r="C31" s="127" t="s">
        <v>200</v>
      </c>
      <c r="D31" s="105">
        <v>0</v>
      </c>
      <c r="E31" s="47"/>
      <c r="F31" s="47"/>
      <c r="G31" s="316" t="s">
        <v>118</v>
      </c>
      <c r="H31" s="128" t="s">
        <v>42</v>
      </c>
      <c r="I31" s="129">
        <f>I28-I29</f>
        <v>0</v>
      </c>
      <c r="J31" s="78">
        <f t="shared" ref="J31:AC31" si="36">J28-J29+J30</f>
        <v>0</v>
      </c>
      <c r="K31" s="79">
        <f t="shared" si="36"/>
        <v>0</v>
      </c>
      <c r="L31" s="79">
        <f t="shared" si="36"/>
        <v>0</v>
      </c>
      <c r="M31" s="79">
        <f t="shared" si="36"/>
        <v>0</v>
      </c>
      <c r="N31" s="79">
        <f t="shared" si="36"/>
        <v>0</v>
      </c>
      <c r="O31" s="79">
        <f t="shared" si="36"/>
        <v>0</v>
      </c>
      <c r="P31" s="79">
        <f t="shared" si="36"/>
        <v>0</v>
      </c>
      <c r="Q31" s="79">
        <f t="shared" si="36"/>
        <v>0</v>
      </c>
      <c r="R31" s="79">
        <f t="shared" si="36"/>
        <v>0</v>
      </c>
      <c r="S31" s="79">
        <f t="shared" si="36"/>
        <v>0</v>
      </c>
      <c r="T31" s="79">
        <f t="shared" si="36"/>
        <v>0</v>
      </c>
      <c r="U31" s="79">
        <f t="shared" si="36"/>
        <v>0</v>
      </c>
      <c r="V31" s="79">
        <f t="shared" si="36"/>
        <v>0</v>
      </c>
      <c r="W31" s="79">
        <f t="shared" si="36"/>
        <v>0</v>
      </c>
      <c r="X31" s="79">
        <f t="shared" si="36"/>
        <v>0</v>
      </c>
      <c r="Y31" s="79">
        <f t="shared" si="36"/>
        <v>0</v>
      </c>
      <c r="Z31" s="79">
        <f t="shared" si="36"/>
        <v>0</v>
      </c>
      <c r="AA31" s="79">
        <f t="shared" si="36"/>
        <v>0</v>
      </c>
      <c r="AB31" s="79">
        <f t="shared" si="36"/>
        <v>0</v>
      </c>
      <c r="AC31" s="80">
        <f t="shared" si="36"/>
        <v>0</v>
      </c>
      <c r="AD31" s="130" t="s">
        <v>59</v>
      </c>
      <c r="AE31" s="48"/>
      <c r="AF31" s="41"/>
    </row>
    <row r="32" spans="1:32" x14ac:dyDescent="0.2">
      <c r="A32" s="26"/>
      <c r="B32" s="48"/>
      <c r="C32" s="131" t="s">
        <v>141</v>
      </c>
      <c r="D32" s="105">
        <f>(D24+D28+D25+D26+D27+D33)*D72</f>
        <v>0</v>
      </c>
      <c r="E32" s="47"/>
      <c r="F32" s="132"/>
      <c r="G32" s="317"/>
      <c r="H32" s="61" t="s">
        <v>32</v>
      </c>
      <c r="I32" s="89">
        <f t="shared" ref="I32:AC32" si="37">I24</f>
        <v>0</v>
      </c>
      <c r="J32" s="133">
        <f t="shared" si="37"/>
        <v>0</v>
      </c>
      <c r="K32" s="134">
        <f t="shared" si="37"/>
        <v>0</v>
      </c>
      <c r="L32" s="134">
        <f t="shared" si="37"/>
        <v>0</v>
      </c>
      <c r="M32" s="134">
        <f t="shared" si="37"/>
        <v>0</v>
      </c>
      <c r="N32" s="134">
        <f t="shared" si="37"/>
        <v>0</v>
      </c>
      <c r="O32" s="134">
        <f t="shared" si="37"/>
        <v>0</v>
      </c>
      <c r="P32" s="134">
        <f t="shared" si="37"/>
        <v>0</v>
      </c>
      <c r="Q32" s="134">
        <f t="shared" si="37"/>
        <v>0</v>
      </c>
      <c r="R32" s="134">
        <f t="shared" si="37"/>
        <v>0</v>
      </c>
      <c r="S32" s="134">
        <f t="shared" si="37"/>
        <v>0</v>
      </c>
      <c r="T32" s="134">
        <f t="shared" si="37"/>
        <v>0</v>
      </c>
      <c r="U32" s="134">
        <f t="shared" si="37"/>
        <v>0</v>
      </c>
      <c r="V32" s="134">
        <f t="shared" si="37"/>
        <v>0</v>
      </c>
      <c r="W32" s="134">
        <f t="shared" si="37"/>
        <v>0</v>
      </c>
      <c r="X32" s="134">
        <f t="shared" si="37"/>
        <v>0</v>
      </c>
      <c r="Y32" s="134">
        <f t="shared" si="37"/>
        <v>0</v>
      </c>
      <c r="Z32" s="134">
        <f t="shared" si="37"/>
        <v>0</v>
      </c>
      <c r="AA32" s="134">
        <f t="shared" si="37"/>
        <v>0</v>
      </c>
      <c r="AB32" s="134">
        <f t="shared" si="37"/>
        <v>0</v>
      </c>
      <c r="AC32" s="95">
        <f t="shared" si="37"/>
        <v>0</v>
      </c>
      <c r="AD32" s="135"/>
      <c r="AE32" s="48"/>
      <c r="AF32" s="41"/>
    </row>
    <row r="33" spans="1:32" ht="13.8" thickBot="1" x14ac:dyDescent="0.25">
      <c r="A33" s="26"/>
      <c r="B33" s="48"/>
      <c r="C33" s="136" t="s">
        <v>196</v>
      </c>
      <c r="D33" s="137">
        <v>0</v>
      </c>
      <c r="E33" s="47"/>
      <c r="F33" s="47"/>
      <c r="G33" s="317"/>
      <c r="H33" s="138" t="s">
        <v>31</v>
      </c>
      <c r="I33" s="109">
        <f t="shared" ref="I33:AC33" si="38">I23</f>
        <v>0</v>
      </c>
      <c r="J33" s="108">
        <f t="shared" si="38"/>
        <v>0</v>
      </c>
      <c r="K33" s="139">
        <f t="shared" si="38"/>
        <v>0</v>
      </c>
      <c r="L33" s="139">
        <f t="shared" si="38"/>
        <v>0</v>
      </c>
      <c r="M33" s="139">
        <f t="shared" si="38"/>
        <v>0</v>
      </c>
      <c r="N33" s="139">
        <f t="shared" si="38"/>
        <v>0</v>
      </c>
      <c r="O33" s="139">
        <f t="shared" si="38"/>
        <v>0</v>
      </c>
      <c r="P33" s="139">
        <f t="shared" si="38"/>
        <v>0</v>
      </c>
      <c r="Q33" s="139">
        <f t="shared" si="38"/>
        <v>0</v>
      </c>
      <c r="R33" s="139">
        <f t="shared" si="38"/>
        <v>0</v>
      </c>
      <c r="S33" s="139">
        <f t="shared" si="38"/>
        <v>0</v>
      </c>
      <c r="T33" s="139">
        <f t="shared" si="38"/>
        <v>0</v>
      </c>
      <c r="U33" s="139">
        <f t="shared" si="38"/>
        <v>0</v>
      </c>
      <c r="V33" s="139">
        <f t="shared" si="38"/>
        <v>0</v>
      </c>
      <c r="W33" s="139">
        <f t="shared" si="38"/>
        <v>0</v>
      </c>
      <c r="X33" s="139">
        <f t="shared" si="38"/>
        <v>0</v>
      </c>
      <c r="Y33" s="139">
        <f t="shared" si="38"/>
        <v>0</v>
      </c>
      <c r="Z33" s="139">
        <f t="shared" si="38"/>
        <v>0</v>
      </c>
      <c r="AA33" s="139">
        <f t="shared" si="38"/>
        <v>0</v>
      </c>
      <c r="AB33" s="139">
        <f t="shared" si="38"/>
        <v>0</v>
      </c>
      <c r="AC33" s="112">
        <f t="shared" si="38"/>
        <v>0</v>
      </c>
      <c r="AD33" s="110"/>
      <c r="AE33" s="47"/>
      <c r="AF33" s="41"/>
    </row>
    <row r="34" spans="1:32" ht="13.8" thickBot="1" x14ac:dyDescent="0.25">
      <c r="A34" s="26"/>
      <c r="B34" s="47"/>
      <c r="C34" s="140"/>
      <c r="D34" s="45"/>
      <c r="E34" s="47"/>
      <c r="F34" s="42"/>
      <c r="G34" s="317"/>
      <c r="H34" s="138" t="s">
        <v>140</v>
      </c>
      <c r="I34" s="109"/>
      <c r="J34" s="108">
        <f>J26-$D$47/20</f>
        <v>0</v>
      </c>
      <c r="K34" s="108">
        <f t="shared" ref="K34:AC34" si="39">K26-$D$47/20</f>
        <v>0</v>
      </c>
      <c r="L34" s="108">
        <f t="shared" si="39"/>
        <v>0</v>
      </c>
      <c r="M34" s="108">
        <f t="shared" si="39"/>
        <v>0</v>
      </c>
      <c r="N34" s="108">
        <f t="shared" si="39"/>
        <v>0</v>
      </c>
      <c r="O34" s="108">
        <f t="shared" si="39"/>
        <v>0</v>
      </c>
      <c r="P34" s="108">
        <f t="shared" si="39"/>
        <v>0</v>
      </c>
      <c r="Q34" s="108">
        <f t="shared" si="39"/>
        <v>0</v>
      </c>
      <c r="R34" s="108">
        <f t="shared" si="39"/>
        <v>0</v>
      </c>
      <c r="S34" s="108">
        <f t="shared" si="39"/>
        <v>0</v>
      </c>
      <c r="T34" s="108">
        <f t="shared" si="39"/>
        <v>0</v>
      </c>
      <c r="U34" s="108">
        <f t="shared" si="39"/>
        <v>0</v>
      </c>
      <c r="V34" s="108">
        <f t="shared" si="39"/>
        <v>0</v>
      </c>
      <c r="W34" s="108">
        <f t="shared" si="39"/>
        <v>0</v>
      </c>
      <c r="X34" s="108">
        <f t="shared" si="39"/>
        <v>0</v>
      </c>
      <c r="Y34" s="108">
        <f t="shared" si="39"/>
        <v>0</v>
      </c>
      <c r="Z34" s="108">
        <f t="shared" si="39"/>
        <v>0</v>
      </c>
      <c r="AA34" s="108">
        <f t="shared" si="39"/>
        <v>0</v>
      </c>
      <c r="AB34" s="108">
        <f t="shared" si="39"/>
        <v>0</v>
      </c>
      <c r="AC34" s="112">
        <f t="shared" si="39"/>
        <v>0</v>
      </c>
      <c r="AD34" s="110" t="s">
        <v>226</v>
      </c>
      <c r="AE34" s="47"/>
      <c r="AF34" s="41"/>
    </row>
    <row r="35" spans="1:32" ht="13.8" thickBot="1" x14ac:dyDescent="0.25">
      <c r="A35" s="26"/>
      <c r="B35" s="48"/>
      <c r="C35" s="308" t="s">
        <v>68</v>
      </c>
      <c r="D35" s="309"/>
      <c r="E35" s="141"/>
      <c r="F35" s="47"/>
      <c r="G35" s="318"/>
      <c r="H35" s="138" t="s">
        <v>142</v>
      </c>
      <c r="I35" s="109"/>
      <c r="J35" s="108">
        <f>D32</f>
        <v>0</v>
      </c>
      <c r="K35" s="108">
        <v>0</v>
      </c>
      <c r="L35" s="108">
        <v>0</v>
      </c>
      <c r="M35" s="108">
        <v>0</v>
      </c>
      <c r="N35" s="108">
        <v>0</v>
      </c>
      <c r="O35" s="108">
        <v>0</v>
      </c>
      <c r="P35" s="108">
        <v>0</v>
      </c>
      <c r="Q35" s="108">
        <v>0</v>
      </c>
      <c r="R35" s="108">
        <v>0</v>
      </c>
      <c r="S35" s="108">
        <v>0</v>
      </c>
      <c r="T35" s="108">
        <v>0</v>
      </c>
      <c r="U35" s="108">
        <v>0</v>
      </c>
      <c r="V35" s="108">
        <v>0</v>
      </c>
      <c r="W35" s="108">
        <v>0</v>
      </c>
      <c r="X35" s="108">
        <v>0</v>
      </c>
      <c r="Y35" s="108">
        <v>0</v>
      </c>
      <c r="Z35" s="108">
        <v>0</v>
      </c>
      <c r="AA35" s="108">
        <v>0</v>
      </c>
      <c r="AB35" s="108">
        <v>0</v>
      </c>
      <c r="AC35" s="112">
        <v>0</v>
      </c>
      <c r="AD35" s="110" t="s">
        <v>143</v>
      </c>
      <c r="AE35" s="47"/>
      <c r="AF35" s="41"/>
    </row>
    <row r="36" spans="1:32" ht="13.8" thickTop="1" x14ac:dyDescent="0.2">
      <c r="A36" s="26"/>
      <c r="B36" s="48"/>
      <c r="C36" s="142" t="s">
        <v>60</v>
      </c>
      <c r="D36" s="143">
        <v>0</v>
      </c>
      <c r="E36" s="47"/>
      <c r="F36" s="144"/>
      <c r="G36" s="341" t="s">
        <v>119</v>
      </c>
      <c r="H36" s="342"/>
      <c r="I36" s="145">
        <f t="shared" ref="I36:AC36" si="40">SUM(I31:I35)</f>
        <v>0</v>
      </c>
      <c r="J36" s="146">
        <f t="shared" si="40"/>
        <v>0</v>
      </c>
      <c r="K36" s="147">
        <f t="shared" si="40"/>
        <v>0</v>
      </c>
      <c r="L36" s="147">
        <f t="shared" si="40"/>
        <v>0</v>
      </c>
      <c r="M36" s="147">
        <f t="shared" si="40"/>
        <v>0</v>
      </c>
      <c r="N36" s="147">
        <f t="shared" si="40"/>
        <v>0</v>
      </c>
      <c r="O36" s="147">
        <f t="shared" si="40"/>
        <v>0</v>
      </c>
      <c r="P36" s="147">
        <f t="shared" si="40"/>
        <v>0</v>
      </c>
      <c r="Q36" s="147">
        <f t="shared" si="40"/>
        <v>0</v>
      </c>
      <c r="R36" s="147">
        <f t="shared" si="40"/>
        <v>0</v>
      </c>
      <c r="S36" s="147">
        <f t="shared" si="40"/>
        <v>0</v>
      </c>
      <c r="T36" s="147">
        <f t="shared" si="40"/>
        <v>0</v>
      </c>
      <c r="U36" s="147">
        <f t="shared" si="40"/>
        <v>0</v>
      </c>
      <c r="V36" s="147">
        <f t="shared" si="40"/>
        <v>0</v>
      </c>
      <c r="W36" s="147">
        <f t="shared" si="40"/>
        <v>0</v>
      </c>
      <c r="X36" s="147">
        <f t="shared" si="40"/>
        <v>0</v>
      </c>
      <c r="Y36" s="147">
        <f t="shared" si="40"/>
        <v>0</v>
      </c>
      <c r="Z36" s="147">
        <f t="shared" si="40"/>
        <v>0</v>
      </c>
      <c r="AA36" s="147">
        <f t="shared" si="40"/>
        <v>0</v>
      </c>
      <c r="AB36" s="147">
        <f t="shared" si="40"/>
        <v>0</v>
      </c>
      <c r="AC36" s="148">
        <f t="shared" si="40"/>
        <v>0</v>
      </c>
      <c r="AD36" s="110" t="s">
        <v>144</v>
      </c>
      <c r="AE36" s="75"/>
      <c r="AF36" s="41"/>
    </row>
    <row r="37" spans="1:32" ht="13.8" thickBot="1" x14ac:dyDescent="0.25">
      <c r="A37" s="26"/>
      <c r="B37" s="35"/>
      <c r="C37" s="120" t="s">
        <v>61</v>
      </c>
      <c r="D37" s="149">
        <v>0</v>
      </c>
      <c r="E37" s="150"/>
      <c r="F37" s="42"/>
      <c r="G37" s="314" t="s">
        <v>120</v>
      </c>
      <c r="H37" s="315"/>
      <c r="I37" s="69">
        <f t="shared" ref="I37:T37" si="41">I31+I32+I34+I35</f>
        <v>0</v>
      </c>
      <c r="J37" s="113">
        <f t="shared" si="41"/>
        <v>0</v>
      </c>
      <c r="K37" s="71">
        <f t="shared" si="41"/>
        <v>0</v>
      </c>
      <c r="L37" s="71">
        <f t="shared" si="41"/>
        <v>0</v>
      </c>
      <c r="M37" s="71">
        <f t="shared" si="41"/>
        <v>0</v>
      </c>
      <c r="N37" s="71">
        <f t="shared" si="41"/>
        <v>0</v>
      </c>
      <c r="O37" s="71">
        <f t="shared" si="41"/>
        <v>0</v>
      </c>
      <c r="P37" s="71">
        <f t="shared" si="41"/>
        <v>0</v>
      </c>
      <c r="Q37" s="71">
        <f t="shared" si="41"/>
        <v>0</v>
      </c>
      <c r="R37" s="71">
        <f t="shared" si="41"/>
        <v>0</v>
      </c>
      <c r="S37" s="71">
        <f t="shared" si="41"/>
        <v>0</v>
      </c>
      <c r="T37" s="71">
        <f t="shared" si="41"/>
        <v>0</v>
      </c>
      <c r="U37" s="71">
        <f t="shared" ref="U37:AC37" si="42">U31+U32+U34+U35</f>
        <v>0</v>
      </c>
      <c r="V37" s="71">
        <f t="shared" si="42"/>
        <v>0</v>
      </c>
      <c r="W37" s="71">
        <f t="shared" si="42"/>
        <v>0</v>
      </c>
      <c r="X37" s="71">
        <f t="shared" si="42"/>
        <v>0</v>
      </c>
      <c r="Y37" s="71">
        <f t="shared" si="42"/>
        <v>0</v>
      </c>
      <c r="Z37" s="71">
        <f t="shared" si="42"/>
        <v>0</v>
      </c>
      <c r="AA37" s="71">
        <f t="shared" si="42"/>
        <v>0</v>
      </c>
      <c r="AB37" s="71">
        <f t="shared" si="42"/>
        <v>0</v>
      </c>
      <c r="AC37" s="72">
        <f t="shared" si="42"/>
        <v>0</v>
      </c>
      <c r="AD37" s="73" t="s">
        <v>145</v>
      </c>
      <c r="AE37" s="48"/>
      <c r="AF37" s="41"/>
    </row>
    <row r="38" spans="1:32" ht="13.8" thickBot="1" x14ac:dyDescent="0.25">
      <c r="A38" s="26"/>
      <c r="B38" s="42"/>
      <c r="C38" s="120" t="s">
        <v>62</v>
      </c>
      <c r="D38" s="151">
        <v>0</v>
      </c>
      <c r="E38" s="97"/>
      <c r="F38" s="144"/>
      <c r="G38" s="329" t="s">
        <v>56</v>
      </c>
      <c r="H38" s="330"/>
      <c r="I38" s="152">
        <v>0</v>
      </c>
      <c r="J38" s="153">
        <f>IF(J4&lt;=$D$20,$D$19/$D$20,0)</f>
        <v>0</v>
      </c>
      <c r="K38" s="154">
        <f t="shared" ref="K38:AC38" si="43">IF(K4&lt;=$D$20,$D$19/$D$20,0)</f>
        <v>0</v>
      </c>
      <c r="L38" s="154">
        <f t="shared" si="43"/>
        <v>0</v>
      </c>
      <c r="M38" s="154">
        <f t="shared" si="43"/>
        <v>0</v>
      </c>
      <c r="N38" s="154">
        <f t="shared" si="43"/>
        <v>0</v>
      </c>
      <c r="O38" s="154">
        <f t="shared" si="43"/>
        <v>0</v>
      </c>
      <c r="P38" s="154">
        <f t="shared" si="43"/>
        <v>0</v>
      </c>
      <c r="Q38" s="154">
        <f t="shared" si="43"/>
        <v>0</v>
      </c>
      <c r="R38" s="154">
        <f t="shared" si="43"/>
        <v>0</v>
      </c>
      <c r="S38" s="154">
        <f t="shared" si="43"/>
        <v>0</v>
      </c>
      <c r="T38" s="154">
        <f t="shared" si="43"/>
        <v>0</v>
      </c>
      <c r="U38" s="154">
        <f t="shared" si="43"/>
        <v>0</v>
      </c>
      <c r="V38" s="154">
        <f t="shared" si="43"/>
        <v>0</v>
      </c>
      <c r="W38" s="154">
        <f t="shared" si="43"/>
        <v>0</v>
      </c>
      <c r="X38" s="154">
        <f t="shared" si="43"/>
        <v>0</v>
      </c>
      <c r="Y38" s="154">
        <f t="shared" si="43"/>
        <v>0</v>
      </c>
      <c r="Z38" s="154">
        <f t="shared" si="43"/>
        <v>0</v>
      </c>
      <c r="AA38" s="154">
        <f t="shared" si="43"/>
        <v>0</v>
      </c>
      <c r="AB38" s="154">
        <f t="shared" si="43"/>
        <v>0</v>
      </c>
      <c r="AC38" s="155">
        <f t="shared" si="43"/>
        <v>0</v>
      </c>
      <c r="AD38" s="156"/>
      <c r="AE38" s="157"/>
      <c r="AF38" s="41"/>
    </row>
    <row r="39" spans="1:32" ht="13.8" thickBot="1" x14ac:dyDescent="0.25">
      <c r="A39" s="26"/>
      <c r="B39" s="144"/>
      <c r="C39" s="120" t="s">
        <v>63</v>
      </c>
      <c r="D39" s="158">
        <v>0</v>
      </c>
      <c r="E39" s="36"/>
      <c r="F39" s="35"/>
      <c r="G39" s="331" t="s">
        <v>57</v>
      </c>
      <c r="H39" s="332"/>
      <c r="I39" s="159">
        <f t="shared" ref="I39" si="44">I37-I38</f>
        <v>0</v>
      </c>
      <c r="J39" s="160">
        <f t="shared" ref="J39:AC39" si="45">J37-J38</f>
        <v>0</v>
      </c>
      <c r="K39" s="161">
        <f t="shared" si="45"/>
        <v>0</v>
      </c>
      <c r="L39" s="161">
        <f t="shared" si="45"/>
        <v>0</v>
      </c>
      <c r="M39" s="161">
        <f t="shared" si="45"/>
        <v>0</v>
      </c>
      <c r="N39" s="161">
        <f t="shared" si="45"/>
        <v>0</v>
      </c>
      <c r="O39" s="161">
        <f t="shared" si="45"/>
        <v>0</v>
      </c>
      <c r="P39" s="161">
        <f t="shared" si="45"/>
        <v>0</v>
      </c>
      <c r="Q39" s="161">
        <f t="shared" si="45"/>
        <v>0</v>
      </c>
      <c r="R39" s="161">
        <f t="shared" si="45"/>
        <v>0</v>
      </c>
      <c r="S39" s="161">
        <f t="shared" si="45"/>
        <v>0</v>
      </c>
      <c r="T39" s="161">
        <f t="shared" si="45"/>
        <v>0</v>
      </c>
      <c r="U39" s="161">
        <f t="shared" si="45"/>
        <v>0</v>
      </c>
      <c r="V39" s="161">
        <f t="shared" si="45"/>
        <v>0</v>
      </c>
      <c r="W39" s="161">
        <f t="shared" si="45"/>
        <v>0</v>
      </c>
      <c r="X39" s="161">
        <f t="shared" si="45"/>
        <v>0</v>
      </c>
      <c r="Y39" s="161">
        <f t="shared" si="45"/>
        <v>0</v>
      </c>
      <c r="Z39" s="161">
        <f t="shared" si="45"/>
        <v>0</v>
      </c>
      <c r="AA39" s="161">
        <f t="shared" si="45"/>
        <v>0</v>
      </c>
      <c r="AB39" s="161">
        <f t="shared" si="45"/>
        <v>0</v>
      </c>
      <c r="AC39" s="162">
        <f t="shared" si="45"/>
        <v>0</v>
      </c>
      <c r="AD39" s="163"/>
      <c r="AE39" s="36"/>
      <c r="AF39" s="41"/>
    </row>
    <row r="40" spans="1:32" ht="13.8" thickTop="1" x14ac:dyDescent="0.2">
      <c r="A40" s="26"/>
      <c r="B40" s="47"/>
      <c r="C40" s="120" t="s">
        <v>64</v>
      </c>
      <c r="D40" s="149">
        <v>0</v>
      </c>
      <c r="E40" s="60"/>
      <c r="F40" s="164"/>
      <c r="G40" s="319" t="s">
        <v>147</v>
      </c>
      <c r="H40" s="320"/>
      <c r="I40" s="165">
        <f>I36+D31+I18-IF(I29=0,0,(D31+I18+I23)*$D$69*【シート４】法人税・法人住民税算定シート!C9/【シート４】法人税・法人住民税算定シート!C10)</f>
        <v>0</v>
      </c>
      <c r="J40" s="166">
        <f>J36+J18-IF(J29=0,0,(J18+J23)*$D$69*【シート４】法人税・法人住民税算定シート!D9/【シート４】法人税・法人住民税算定シート!D10)</f>
        <v>0</v>
      </c>
      <c r="K40" s="167">
        <f>K36+K18-IF(K29=0,0,(K18+K23)*$D$69*【シート４】法人税・法人住民税算定シート!E9/【シート４】法人税・法人住民税算定シート!E10)</f>
        <v>0</v>
      </c>
      <c r="L40" s="167">
        <f>L36+L18-IF(L29=0,0,(L18+L23)*$D$69*【シート４】法人税・法人住民税算定シート!F9/【シート４】法人税・法人住民税算定シート!F10)</f>
        <v>0</v>
      </c>
      <c r="M40" s="168">
        <f>M36+M18-IF(M29=0,0,(M18+M23)*$D$69*【シート４】法人税・法人住民税算定シート!G9/【シート４】法人税・法人住民税算定シート!G10)</f>
        <v>0</v>
      </c>
      <c r="N40" s="168">
        <f>N36+N18-IF(N29=0,0,(N18+N23)*$D$69*【シート４】法人税・法人住民税算定シート!H9/【シート４】法人税・法人住民税算定シート!H10)</f>
        <v>0</v>
      </c>
      <c r="O40" s="168">
        <f>O36+O18-IF(O29=0,0,(O18+O23)*$D$69*【シート４】法人税・法人住民税算定シート!I9/【シート４】法人税・法人住民税算定シート!I10)</f>
        <v>0</v>
      </c>
      <c r="P40" s="166">
        <f>P36+P18-IF(P29=0,0,(P18+P23)*$D$69*【シート４】法人税・法人住民税算定シート!J9/【シート４】法人税・法人住民税算定シート!J10)</f>
        <v>0</v>
      </c>
      <c r="Q40" s="167">
        <f>Q36+Q18-IF(Q29=0,0,(Q18+Q23)*$D$69*【シート４】法人税・法人住民税算定シート!K9/【シート４】法人税・法人住民税算定シート!K10)</f>
        <v>0</v>
      </c>
      <c r="R40" s="167">
        <f>R36+R18-IF(R29=0,0,(R18+R23)*$D$69*【シート４】法人税・法人住民税算定シート!L9/【シート４】法人税・法人住民税算定シート!L10)</f>
        <v>0</v>
      </c>
      <c r="S40" s="167">
        <f>S36+S18-IF(S29=0,0,(S18+S23)*$D$69*【シート４】法人税・法人住民税算定シート!M9/【シート４】法人税・法人住民税算定シート!M10)</f>
        <v>0</v>
      </c>
      <c r="T40" s="167">
        <f>T36+T18-IF(T29=0,0,(T18+T23)*$D$69*【シート４】法人税・法人住民税算定シート!N9/【シート４】法人税・法人住民税算定シート!N10)</f>
        <v>0</v>
      </c>
      <c r="U40" s="167">
        <f>U36+U18-IF(U29=0,0,(U18+U23)*$D$69*【シート４】法人税・法人住民税算定シート!O9/【シート４】法人税・法人住民税算定シート!O10)</f>
        <v>0</v>
      </c>
      <c r="V40" s="167">
        <f>V36+V18-IF(V29=0,0,(V18+V23)*$D$69*【シート４】法人税・法人住民税算定シート!P9/【シート４】法人税・法人住民税算定シート!P10)</f>
        <v>0</v>
      </c>
      <c r="W40" s="167">
        <f>W36+W18-IF(W29=0,0,(W18+W23)*$D$69*【シート４】法人税・法人住民税算定シート!Q9/【シート４】法人税・法人住民税算定シート!Q10)</f>
        <v>0</v>
      </c>
      <c r="X40" s="167">
        <f>X36+X18-IF(X29=0,0,(X18+X23)*$D$69*【シート４】法人税・法人住民税算定シート!R9/【シート４】法人税・法人住民税算定シート!R10)</f>
        <v>0</v>
      </c>
      <c r="Y40" s="167">
        <f>Y36+Y18-IF(Y29=0,0,(Y18+Y23)*$D$69*【シート４】法人税・法人住民税算定シート!S9/【シート４】法人税・法人住民税算定シート!S10)</f>
        <v>0</v>
      </c>
      <c r="Z40" s="168">
        <f>Z36+Z18-IF(Z29=0,0,(Z18+Z23)*$D$69*【シート４】法人税・法人住民税算定シート!T9/【シート４】法人税・法人住民税算定シート!T10)</f>
        <v>0</v>
      </c>
      <c r="AA40" s="166">
        <f>AA36+AA18-IF(AA29=0,0,(AA18+AA23)*$D$69*【シート４】法人税・法人住民税算定シート!U9/【シート４】法人税・法人住民税算定シート!U10)</f>
        <v>0</v>
      </c>
      <c r="AB40" s="167">
        <f>AB36+AB18-IF(AB29=0,0,(AB18+AB23)*$D$69*【シート４】法人税・法人住民税算定シート!V9/【シート４】法人税・法人住民税算定シート!V10)</f>
        <v>0</v>
      </c>
      <c r="AC40" s="169">
        <f>AC36+AC18-IF(AC29=0,0,(AC18+AC23)*$D$69*【シート４】法人税・法人住民税算定シート!W9/【シート４】法人税・法人住民税算定シート!W10)</f>
        <v>0</v>
      </c>
      <c r="AD40" s="170" t="s">
        <v>192</v>
      </c>
      <c r="AE40" s="47"/>
      <c r="AF40" s="41"/>
    </row>
    <row r="41" spans="1:32" ht="13.8" thickBot="1" x14ac:dyDescent="0.25">
      <c r="A41" s="26"/>
      <c r="B41" s="47"/>
      <c r="C41" s="120" t="s">
        <v>228</v>
      </c>
      <c r="D41" s="149">
        <v>0</v>
      </c>
      <c r="E41" s="60"/>
      <c r="F41" s="171"/>
      <c r="G41" s="321" t="s">
        <v>148</v>
      </c>
      <c r="H41" s="322"/>
      <c r="I41" s="172">
        <f>-D18</f>
        <v>0</v>
      </c>
      <c r="J41" s="173">
        <f>J39</f>
        <v>0</v>
      </c>
      <c r="K41" s="174">
        <f t="shared" ref="K41:AC41" si="46">K39</f>
        <v>0</v>
      </c>
      <c r="L41" s="174">
        <f t="shared" si="46"/>
        <v>0</v>
      </c>
      <c r="M41" s="175">
        <f t="shared" si="46"/>
        <v>0</v>
      </c>
      <c r="N41" s="175">
        <f t="shared" si="46"/>
        <v>0</v>
      </c>
      <c r="O41" s="175">
        <f t="shared" si="46"/>
        <v>0</v>
      </c>
      <c r="P41" s="173">
        <f t="shared" si="46"/>
        <v>0</v>
      </c>
      <c r="Q41" s="174">
        <f t="shared" si="46"/>
        <v>0</v>
      </c>
      <c r="R41" s="174">
        <f t="shared" si="46"/>
        <v>0</v>
      </c>
      <c r="S41" s="174">
        <f t="shared" si="46"/>
        <v>0</v>
      </c>
      <c r="T41" s="174">
        <f t="shared" si="46"/>
        <v>0</v>
      </c>
      <c r="U41" s="174">
        <f t="shared" si="46"/>
        <v>0</v>
      </c>
      <c r="V41" s="174">
        <f t="shared" si="46"/>
        <v>0</v>
      </c>
      <c r="W41" s="174">
        <f t="shared" si="46"/>
        <v>0</v>
      </c>
      <c r="X41" s="174">
        <f t="shared" si="46"/>
        <v>0</v>
      </c>
      <c r="Y41" s="174">
        <f t="shared" si="46"/>
        <v>0</v>
      </c>
      <c r="Z41" s="175">
        <f t="shared" si="46"/>
        <v>0</v>
      </c>
      <c r="AA41" s="173">
        <f t="shared" si="46"/>
        <v>0</v>
      </c>
      <c r="AB41" s="174">
        <f t="shared" si="46"/>
        <v>0</v>
      </c>
      <c r="AC41" s="176">
        <f t="shared" si="46"/>
        <v>0</v>
      </c>
      <c r="AD41" s="177" t="s">
        <v>191</v>
      </c>
      <c r="AE41" s="40"/>
      <c r="AF41" s="41"/>
    </row>
    <row r="42" spans="1:32" ht="14.4" thickTop="1" thickBot="1" x14ac:dyDescent="0.25">
      <c r="A42" s="26"/>
      <c r="B42" s="178"/>
      <c r="C42" s="120" t="s">
        <v>65</v>
      </c>
      <c r="D42" s="149">
        <v>0</v>
      </c>
      <c r="E42" s="97"/>
      <c r="F42" s="179"/>
      <c r="G42" s="339" t="s">
        <v>53</v>
      </c>
      <c r="H42" s="340"/>
      <c r="I42" s="180"/>
      <c r="J42" s="181" t="str">
        <f t="shared" ref="J42:AC42" si="47">IF(J4&lt;=$D$20,(J37+J23)/(J38+J23),"-")</f>
        <v>-</v>
      </c>
      <c r="K42" s="182" t="str">
        <f t="shared" si="47"/>
        <v>-</v>
      </c>
      <c r="L42" s="182" t="str">
        <f t="shared" si="47"/>
        <v>-</v>
      </c>
      <c r="M42" s="183" t="str">
        <f t="shared" si="47"/>
        <v>-</v>
      </c>
      <c r="N42" s="183" t="str">
        <f t="shared" si="47"/>
        <v>-</v>
      </c>
      <c r="O42" s="183" t="str">
        <f t="shared" si="47"/>
        <v>-</v>
      </c>
      <c r="P42" s="181" t="str">
        <f t="shared" si="47"/>
        <v>-</v>
      </c>
      <c r="Q42" s="182" t="str">
        <f t="shared" si="47"/>
        <v>-</v>
      </c>
      <c r="R42" s="182" t="str">
        <f t="shared" si="47"/>
        <v>-</v>
      </c>
      <c r="S42" s="182" t="str">
        <f t="shared" si="47"/>
        <v>-</v>
      </c>
      <c r="T42" s="182" t="str">
        <f t="shared" si="47"/>
        <v>-</v>
      </c>
      <c r="U42" s="182" t="str">
        <f t="shared" si="47"/>
        <v>-</v>
      </c>
      <c r="V42" s="182" t="str">
        <f t="shared" si="47"/>
        <v>-</v>
      </c>
      <c r="W42" s="182" t="str">
        <f t="shared" si="47"/>
        <v>-</v>
      </c>
      <c r="X42" s="182" t="str">
        <f t="shared" si="47"/>
        <v>-</v>
      </c>
      <c r="Y42" s="184" t="str">
        <f t="shared" si="47"/>
        <v>-</v>
      </c>
      <c r="Z42" s="185" t="str">
        <f t="shared" si="47"/>
        <v>-</v>
      </c>
      <c r="AA42" s="186" t="str">
        <f t="shared" si="47"/>
        <v>-</v>
      </c>
      <c r="AB42" s="184" t="str">
        <f t="shared" si="47"/>
        <v>-</v>
      </c>
      <c r="AC42" s="187" t="str">
        <f t="shared" si="47"/>
        <v>-</v>
      </c>
      <c r="AD42" s="188"/>
      <c r="AE42" s="189"/>
      <c r="AF42" s="41"/>
    </row>
    <row r="43" spans="1:32" ht="14.4" thickTop="1" thickBot="1" x14ac:dyDescent="0.25">
      <c r="A43" s="26"/>
      <c r="B43" s="35"/>
      <c r="C43" s="120" t="s">
        <v>124</v>
      </c>
      <c r="D43" s="105">
        <v>0</v>
      </c>
      <c r="E43" s="97"/>
      <c r="F43" s="37"/>
      <c r="G43" s="190"/>
      <c r="H43" s="45"/>
      <c r="I43" s="191"/>
      <c r="J43" s="43"/>
      <c r="K43" s="43"/>
      <c r="L43" s="43"/>
      <c r="M43" s="191"/>
      <c r="N43" s="191"/>
      <c r="O43" s="191"/>
      <c r="P43" s="191"/>
      <c r="Q43" s="191"/>
      <c r="R43" s="191"/>
      <c r="S43" s="191"/>
      <c r="T43" s="191"/>
      <c r="U43" s="191"/>
      <c r="V43" s="191"/>
      <c r="W43" s="191"/>
      <c r="X43" s="191"/>
      <c r="Y43" s="191"/>
      <c r="Z43" s="191"/>
      <c r="AA43" s="191"/>
      <c r="AB43" s="191"/>
      <c r="AC43" s="140"/>
      <c r="AD43" s="45"/>
      <c r="AE43" s="192"/>
      <c r="AF43" s="41"/>
    </row>
    <row r="44" spans="1:32" x14ac:dyDescent="0.2">
      <c r="A44" s="26"/>
      <c r="B44" s="42"/>
      <c r="C44" s="120" t="s">
        <v>66</v>
      </c>
      <c r="D44" s="143">
        <v>0</v>
      </c>
      <c r="E44" s="36"/>
      <c r="F44" s="37"/>
      <c r="G44" s="333" t="s">
        <v>48</v>
      </c>
      <c r="H44" s="334"/>
      <c r="I44" s="193">
        <v>0</v>
      </c>
      <c r="J44" s="54">
        <f>IF(D68="定額法",【シート２】減価償却費算定シート!C2,IF(【入力用】【シート１】キャッシュフロー算定シート!D68="定率法",【シート２】減価償却費算定シート!C2))</f>
        <v>0</v>
      </c>
      <c r="K44" s="194">
        <f>J44-J24</f>
        <v>0</v>
      </c>
      <c r="L44" s="194">
        <f>K44-K24</f>
        <v>0</v>
      </c>
      <c r="M44" s="194">
        <f t="shared" ref="M44:AB44" si="48">L44-L24</f>
        <v>0</v>
      </c>
      <c r="N44" s="194">
        <f t="shared" si="48"/>
        <v>0</v>
      </c>
      <c r="O44" s="194">
        <f t="shared" si="48"/>
        <v>0</v>
      </c>
      <c r="P44" s="194">
        <f t="shared" si="48"/>
        <v>0</v>
      </c>
      <c r="Q44" s="194">
        <f t="shared" si="48"/>
        <v>0</v>
      </c>
      <c r="R44" s="194">
        <f t="shared" si="48"/>
        <v>0</v>
      </c>
      <c r="S44" s="194">
        <f t="shared" si="48"/>
        <v>0</v>
      </c>
      <c r="T44" s="194">
        <f t="shared" si="48"/>
        <v>0</v>
      </c>
      <c r="U44" s="194">
        <f t="shared" si="48"/>
        <v>0</v>
      </c>
      <c r="V44" s="194">
        <f t="shared" si="48"/>
        <v>0</v>
      </c>
      <c r="W44" s="194">
        <f t="shared" si="48"/>
        <v>0</v>
      </c>
      <c r="X44" s="194">
        <f t="shared" si="48"/>
        <v>0</v>
      </c>
      <c r="Y44" s="194">
        <f t="shared" si="48"/>
        <v>0</v>
      </c>
      <c r="Z44" s="194">
        <f t="shared" si="48"/>
        <v>0</v>
      </c>
      <c r="AA44" s="194">
        <f t="shared" si="48"/>
        <v>0</v>
      </c>
      <c r="AB44" s="194">
        <f t="shared" si="48"/>
        <v>0</v>
      </c>
      <c r="AC44" s="195">
        <f>AB44-AB24</f>
        <v>0</v>
      </c>
      <c r="AD44" s="196"/>
      <c r="AE44" s="36"/>
      <c r="AF44" s="41"/>
    </row>
    <row r="45" spans="1:32" x14ac:dyDescent="0.2">
      <c r="A45" s="26"/>
      <c r="B45" s="35"/>
      <c r="C45" s="127" t="s">
        <v>67</v>
      </c>
      <c r="D45" s="149">
        <v>0</v>
      </c>
      <c r="E45" s="36"/>
      <c r="F45" s="37"/>
      <c r="G45" s="335" t="s">
        <v>99</v>
      </c>
      <c r="H45" s="336"/>
      <c r="I45" s="75"/>
      <c r="J45" s="101">
        <f>D24*(1-(1-D67)/2)</f>
        <v>0</v>
      </c>
      <c r="K45" s="197">
        <f t="shared" ref="K45:AB45" si="49">MAX($J$45*5%,J45*$D$67)</f>
        <v>0</v>
      </c>
      <c r="L45" s="197">
        <f t="shared" si="49"/>
        <v>0</v>
      </c>
      <c r="M45" s="197">
        <f t="shared" si="49"/>
        <v>0</v>
      </c>
      <c r="N45" s="197">
        <f t="shared" si="49"/>
        <v>0</v>
      </c>
      <c r="O45" s="197">
        <f t="shared" si="49"/>
        <v>0</v>
      </c>
      <c r="P45" s="197">
        <f t="shared" si="49"/>
        <v>0</v>
      </c>
      <c r="Q45" s="197">
        <f t="shared" si="49"/>
        <v>0</v>
      </c>
      <c r="R45" s="197">
        <f t="shared" si="49"/>
        <v>0</v>
      </c>
      <c r="S45" s="197">
        <f t="shared" si="49"/>
        <v>0</v>
      </c>
      <c r="T45" s="197">
        <f t="shared" si="49"/>
        <v>0</v>
      </c>
      <c r="U45" s="197">
        <f t="shared" si="49"/>
        <v>0</v>
      </c>
      <c r="V45" s="197">
        <f t="shared" si="49"/>
        <v>0</v>
      </c>
      <c r="W45" s="197">
        <f t="shared" si="49"/>
        <v>0</v>
      </c>
      <c r="X45" s="197">
        <f t="shared" si="49"/>
        <v>0</v>
      </c>
      <c r="Y45" s="197">
        <f t="shared" si="49"/>
        <v>0</v>
      </c>
      <c r="Z45" s="197">
        <f t="shared" si="49"/>
        <v>0</v>
      </c>
      <c r="AA45" s="197">
        <f t="shared" si="49"/>
        <v>0</v>
      </c>
      <c r="AB45" s="197">
        <f t="shared" si="49"/>
        <v>0</v>
      </c>
      <c r="AC45" s="198">
        <f>MAX($J$45*5%,AB45*$D$67)</f>
        <v>0</v>
      </c>
      <c r="AD45" s="103"/>
      <c r="AE45" s="36"/>
      <c r="AF45" s="41"/>
    </row>
    <row r="46" spans="1:32" ht="13.8" thickBot="1" x14ac:dyDescent="0.25">
      <c r="A46" s="26"/>
      <c r="B46" s="144"/>
      <c r="C46" s="120" t="s">
        <v>238</v>
      </c>
      <c r="D46" s="149">
        <f>J8*D10</f>
        <v>0</v>
      </c>
      <c r="E46" s="97"/>
      <c r="F46" s="35"/>
      <c r="G46" s="323" t="s">
        <v>49</v>
      </c>
      <c r="H46" s="324"/>
      <c r="I46" s="199">
        <f>D19</f>
        <v>0</v>
      </c>
      <c r="J46" s="200">
        <f>D19-J38</f>
        <v>0</v>
      </c>
      <c r="K46" s="201">
        <f t="shared" ref="K46:AC46" si="50">J46-K38</f>
        <v>0</v>
      </c>
      <c r="L46" s="201">
        <f t="shared" si="50"/>
        <v>0</v>
      </c>
      <c r="M46" s="201">
        <f t="shared" si="50"/>
        <v>0</v>
      </c>
      <c r="N46" s="201">
        <f t="shared" si="50"/>
        <v>0</v>
      </c>
      <c r="O46" s="201">
        <f t="shared" si="50"/>
        <v>0</v>
      </c>
      <c r="P46" s="201">
        <f t="shared" si="50"/>
        <v>0</v>
      </c>
      <c r="Q46" s="201">
        <f t="shared" si="50"/>
        <v>0</v>
      </c>
      <c r="R46" s="201">
        <f t="shared" si="50"/>
        <v>0</v>
      </c>
      <c r="S46" s="201">
        <f t="shared" si="50"/>
        <v>0</v>
      </c>
      <c r="T46" s="201">
        <f t="shared" si="50"/>
        <v>0</v>
      </c>
      <c r="U46" s="201">
        <f t="shared" si="50"/>
        <v>0</v>
      </c>
      <c r="V46" s="201">
        <f t="shared" si="50"/>
        <v>0</v>
      </c>
      <c r="W46" s="201">
        <f t="shared" si="50"/>
        <v>0</v>
      </c>
      <c r="X46" s="201">
        <f t="shared" si="50"/>
        <v>0</v>
      </c>
      <c r="Y46" s="201">
        <f t="shared" si="50"/>
        <v>0</v>
      </c>
      <c r="Z46" s="201">
        <f t="shared" si="50"/>
        <v>0</v>
      </c>
      <c r="AA46" s="201">
        <f t="shared" si="50"/>
        <v>0</v>
      </c>
      <c r="AB46" s="201">
        <f t="shared" si="50"/>
        <v>0</v>
      </c>
      <c r="AC46" s="202">
        <f t="shared" si="50"/>
        <v>0</v>
      </c>
      <c r="AD46" s="114"/>
      <c r="AE46" s="36"/>
      <c r="AF46" s="41"/>
    </row>
    <row r="47" spans="1:32" ht="13.8" thickBot="1" x14ac:dyDescent="0.25">
      <c r="A47" s="26"/>
      <c r="B47" s="144"/>
      <c r="C47" s="120" t="s">
        <v>225</v>
      </c>
      <c r="D47" s="149">
        <v>0</v>
      </c>
      <c r="E47" s="97"/>
      <c r="F47" s="203"/>
      <c r="G47" s="44"/>
      <c r="H47" s="140"/>
      <c r="I47" s="136"/>
      <c r="J47" s="44"/>
      <c r="K47" s="46"/>
      <c r="L47" s="136"/>
      <c r="M47" s="140"/>
      <c r="N47" s="140"/>
      <c r="O47" s="140"/>
      <c r="P47" s="140"/>
      <c r="Q47" s="140"/>
      <c r="R47" s="140"/>
      <c r="S47" s="140"/>
      <c r="T47" s="140"/>
      <c r="U47" s="140"/>
      <c r="V47" s="140"/>
      <c r="W47" s="140"/>
      <c r="X47" s="140"/>
      <c r="Y47" s="140"/>
      <c r="Z47" s="140"/>
      <c r="AA47" s="140"/>
      <c r="AB47" s="136"/>
      <c r="AC47" s="23"/>
      <c r="AD47" s="204"/>
      <c r="AE47" s="205"/>
      <c r="AF47" s="41"/>
    </row>
    <row r="48" spans="1:32" ht="13.8" thickBot="1" x14ac:dyDescent="0.25">
      <c r="A48" s="26"/>
      <c r="B48" s="144"/>
      <c r="C48" s="206" t="s">
        <v>125</v>
      </c>
      <c r="D48" s="137">
        <v>0</v>
      </c>
      <c r="E48" s="97"/>
      <c r="F48" s="45"/>
      <c r="G48" s="39"/>
      <c r="H48" s="39"/>
      <c r="I48" s="38"/>
      <c r="J48" s="207"/>
      <c r="K48" s="207"/>
      <c r="L48" s="39"/>
      <c r="M48" s="39"/>
      <c r="N48" s="34"/>
      <c r="O48" s="39"/>
      <c r="P48" s="39"/>
      <c r="Q48" s="39"/>
      <c r="R48" s="39"/>
      <c r="S48" s="39"/>
      <c r="T48" s="39"/>
      <c r="U48" s="39"/>
      <c r="V48" s="39"/>
      <c r="W48" s="39"/>
      <c r="X48" s="39"/>
      <c r="Y48" s="39"/>
      <c r="Z48" s="39"/>
      <c r="AA48" s="39"/>
      <c r="AB48" s="39"/>
      <c r="AC48" s="39"/>
      <c r="AD48" s="39"/>
      <c r="AE48" s="207"/>
      <c r="AF48" s="22"/>
    </row>
    <row r="49" spans="1:32" ht="13.8" thickBot="1" x14ac:dyDescent="0.25">
      <c r="A49" s="26"/>
      <c r="B49" s="144"/>
      <c r="C49" s="140"/>
      <c r="D49" s="208"/>
      <c r="E49" s="97"/>
      <c r="F49" s="41"/>
      <c r="G49" s="22"/>
      <c r="H49" s="22"/>
      <c r="I49" s="45"/>
      <c r="J49" s="207"/>
      <c r="K49" s="207"/>
      <c r="L49" s="39"/>
      <c r="M49" s="45"/>
      <c r="N49" s="22"/>
      <c r="O49" s="39"/>
      <c r="P49" s="39"/>
      <c r="Q49" s="39"/>
      <c r="R49" s="39"/>
      <c r="S49" s="39"/>
      <c r="T49" s="39"/>
      <c r="U49" s="39"/>
      <c r="V49" s="39"/>
      <c r="W49" s="39"/>
      <c r="X49" s="39"/>
      <c r="Y49" s="39"/>
      <c r="Z49" s="39"/>
      <c r="AA49" s="209"/>
      <c r="AB49" s="39"/>
      <c r="AC49" s="207"/>
      <c r="AD49" s="39"/>
      <c r="AE49" s="26"/>
      <c r="AF49" s="22"/>
    </row>
    <row r="50" spans="1:32" ht="13.8" thickBot="1" x14ac:dyDescent="0.25">
      <c r="A50" s="26"/>
      <c r="B50" s="144"/>
      <c r="C50" s="308"/>
      <c r="D50" s="309"/>
      <c r="E50" s="97"/>
      <c r="F50" s="45"/>
      <c r="G50" s="22"/>
      <c r="H50" s="22"/>
      <c r="I50" s="22"/>
      <c r="J50" s="210"/>
      <c r="K50" s="210"/>
      <c r="L50" s="210"/>
      <c r="M50" s="210"/>
      <c r="N50" s="210"/>
      <c r="O50" s="210"/>
      <c r="P50" s="210"/>
      <c r="Q50" s="210"/>
      <c r="R50" s="210"/>
      <c r="S50" s="210"/>
      <c r="T50" s="210"/>
      <c r="U50" s="210"/>
      <c r="V50" s="210"/>
      <c r="W50" s="210"/>
      <c r="X50" s="210"/>
      <c r="Y50" s="210"/>
      <c r="Z50" s="210"/>
      <c r="AA50" s="210"/>
      <c r="AB50" s="210"/>
      <c r="AC50" s="210"/>
      <c r="AD50" s="22"/>
      <c r="AE50" s="26"/>
      <c r="AF50" s="22"/>
    </row>
    <row r="51" spans="1:32" ht="13.8" thickTop="1" x14ac:dyDescent="0.2">
      <c r="A51" s="26"/>
      <c r="B51" s="144"/>
      <c r="C51" s="142"/>
      <c r="D51" s="135"/>
      <c r="E51" s="36"/>
      <c r="F51" s="41"/>
      <c r="G51" s="22"/>
      <c r="H51" s="22"/>
      <c r="I51" s="22"/>
      <c r="J51" s="210"/>
      <c r="K51" s="210"/>
      <c r="L51" s="210"/>
      <c r="M51" s="210"/>
      <c r="N51" s="210"/>
      <c r="O51" s="210"/>
      <c r="P51" s="210"/>
      <c r="Q51" s="210"/>
      <c r="R51" s="210"/>
      <c r="S51" s="210"/>
      <c r="T51" s="210"/>
      <c r="U51" s="210"/>
      <c r="V51" s="210"/>
      <c r="W51" s="210"/>
      <c r="X51" s="210"/>
      <c r="Y51" s="210"/>
      <c r="Z51" s="210"/>
      <c r="AA51" s="210"/>
      <c r="AB51" s="210"/>
      <c r="AC51" s="210"/>
      <c r="AD51" s="22"/>
      <c r="AE51" s="26"/>
      <c r="AF51" s="22"/>
    </row>
    <row r="52" spans="1:32" ht="13.8" thickBot="1" x14ac:dyDescent="0.25">
      <c r="A52" s="26"/>
      <c r="B52" s="47"/>
      <c r="C52" s="211"/>
      <c r="D52" s="212"/>
      <c r="E52" s="40"/>
      <c r="F52" s="41"/>
      <c r="G52" s="22"/>
      <c r="H52" s="22"/>
      <c r="I52" s="22"/>
      <c r="J52" s="22"/>
      <c r="K52" s="22"/>
      <c r="L52" s="22"/>
      <c r="M52" s="22"/>
      <c r="N52" s="22"/>
      <c r="O52" s="22"/>
      <c r="P52" s="22"/>
      <c r="Q52" s="22"/>
      <c r="R52" s="22"/>
      <c r="S52" s="22"/>
      <c r="T52" s="22"/>
      <c r="U52" s="22"/>
      <c r="V52" s="22"/>
      <c r="W52" s="22"/>
      <c r="X52" s="22"/>
      <c r="Y52" s="22"/>
      <c r="Z52" s="22"/>
      <c r="AA52" s="22"/>
      <c r="AB52" s="22"/>
      <c r="AC52" s="22"/>
      <c r="AD52" s="22"/>
      <c r="AE52" s="45"/>
      <c r="AF52" s="22"/>
    </row>
    <row r="53" spans="1:32" ht="13.8" thickBot="1" x14ac:dyDescent="0.25">
      <c r="A53" s="26"/>
      <c r="B53" s="213"/>
      <c r="C53" s="31"/>
      <c r="D53" s="32"/>
      <c r="E53" s="214"/>
      <c r="F53" s="215"/>
      <c r="G53" s="22"/>
      <c r="H53" s="22"/>
      <c r="I53" s="22"/>
      <c r="J53" s="210"/>
      <c r="K53" s="210"/>
      <c r="L53" s="210"/>
      <c r="M53" s="210"/>
      <c r="N53" s="210"/>
      <c r="O53" s="210"/>
      <c r="P53" s="210"/>
      <c r="Q53" s="210"/>
      <c r="R53" s="210"/>
      <c r="S53" s="210"/>
      <c r="T53" s="210"/>
      <c r="U53" s="210"/>
      <c r="V53" s="210"/>
      <c r="W53" s="210"/>
      <c r="X53" s="210"/>
      <c r="Y53" s="210"/>
      <c r="Z53" s="210"/>
      <c r="AA53" s="210"/>
      <c r="AB53" s="210"/>
      <c r="AC53" s="210"/>
      <c r="AD53" s="22"/>
      <c r="AE53" s="45"/>
      <c r="AF53" s="22"/>
    </row>
    <row r="54" spans="1:32" ht="14.4" thickTop="1" thickBot="1" x14ac:dyDescent="0.25">
      <c r="A54" s="26"/>
      <c r="B54" s="37"/>
      <c r="C54" s="46"/>
      <c r="D54" s="136"/>
      <c r="E54" s="150"/>
      <c r="F54" s="41"/>
      <c r="G54" s="22"/>
      <c r="H54" s="22"/>
      <c r="I54" s="22"/>
      <c r="J54" s="22"/>
      <c r="K54" s="22"/>
      <c r="L54" s="22"/>
      <c r="M54" s="22"/>
      <c r="N54" s="22"/>
      <c r="O54" s="22"/>
      <c r="P54" s="22"/>
      <c r="Q54" s="22"/>
      <c r="R54" s="22"/>
      <c r="S54" s="22"/>
      <c r="T54" s="22"/>
      <c r="U54" s="22"/>
      <c r="V54" s="22"/>
      <c r="W54" s="22"/>
      <c r="X54" s="22"/>
      <c r="Y54" s="22"/>
      <c r="Z54" s="22"/>
      <c r="AA54" s="22"/>
      <c r="AB54" s="22"/>
      <c r="AC54" s="22"/>
      <c r="AD54" s="22"/>
      <c r="AE54" s="26"/>
      <c r="AF54" s="22"/>
    </row>
    <row r="55" spans="1:32" ht="13.8" thickBot="1" x14ac:dyDescent="0.25">
      <c r="A55" s="26"/>
      <c r="B55" s="216"/>
      <c r="C55" s="308" t="s">
        <v>54</v>
      </c>
      <c r="D55" s="309"/>
      <c r="E55" s="97"/>
      <c r="F55" s="41"/>
      <c r="G55" s="22"/>
      <c r="H55" s="22"/>
      <c r="I55" s="22"/>
      <c r="J55" s="22"/>
      <c r="K55" s="22"/>
      <c r="L55" s="22"/>
      <c r="M55" s="22"/>
      <c r="N55" s="22"/>
      <c r="O55" s="22"/>
      <c r="P55" s="22"/>
      <c r="Q55" s="22"/>
      <c r="R55" s="22"/>
      <c r="S55" s="22"/>
      <c r="T55" s="22"/>
      <c r="U55" s="22"/>
      <c r="V55" s="22"/>
      <c r="W55" s="22"/>
      <c r="X55" s="22"/>
      <c r="Y55" s="22"/>
      <c r="Z55" s="22"/>
      <c r="AA55" s="22"/>
      <c r="AB55" s="22"/>
      <c r="AC55" s="22"/>
      <c r="AD55" s="22"/>
      <c r="AE55" s="26"/>
      <c r="AF55" s="22"/>
    </row>
    <row r="56" spans="1:32" ht="13.8" thickTop="1" x14ac:dyDescent="0.2">
      <c r="A56" s="26"/>
      <c r="B56" s="42"/>
      <c r="C56" s="217" t="s">
        <v>55</v>
      </c>
      <c r="D56" s="218" t="e">
        <f>D19/D18</f>
        <v>#DIV/0!</v>
      </c>
      <c r="E56" s="97"/>
      <c r="F56" s="41"/>
      <c r="G56" s="22"/>
      <c r="H56" s="22"/>
      <c r="I56" s="22"/>
      <c r="J56" s="22"/>
      <c r="K56" s="22"/>
      <c r="L56" s="22"/>
      <c r="M56" s="22"/>
      <c r="N56" s="22"/>
      <c r="O56" s="22"/>
      <c r="P56" s="22"/>
      <c r="Q56" s="22"/>
      <c r="R56" s="22"/>
      <c r="S56" s="22"/>
      <c r="T56" s="22"/>
      <c r="U56" s="22"/>
      <c r="V56" s="22"/>
      <c r="W56" s="22"/>
      <c r="X56" s="22"/>
      <c r="Y56" s="22"/>
      <c r="Z56" s="22"/>
      <c r="AA56" s="22"/>
      <c r="AB56" s="22"/>
      <c r="AC56" s="22"/>
      <c r="AD56" s="22"/>
      <c r="AE56" s="26"/>
      <c r="AF56" s="22"/>
    </row>
    <row r="57" spans="1:32" x14ac:dyDescent="0.2">
      <c r="A57" s="26"/>
      <c r="B57" s="57"/>
      <c r="C57" s="219" t="s">
        <v>199</v>
      </c>
      <c r="D57" s="220" t="e">
        <f>AVERAGE(J42:AC42)</f>
        <v>#DIV/0!</v>
      </c>
      <c r="E57" s="97"/>
      <c r="F57" s="41"/>
      <c r="G57" s="22"/>
      <c r="H57" s="22"/>
      <c r="I57" s="22"/>
      <c r="J57" s="22"/>
      <c r="K57" s="22"/>
      <c r="L57" s="22"/>
      <c r="M57" s="22"/>
      <c r="N57" s="22"/>
      <c r="O57" s="22"/>
      <c r="P57" s="22"/>
      <c r="Q57" s="22"/>
      <c r="R57" s="22"/>
      <c r="S57" s="22"/>
      <c r="T57" s="22"/>
      <c r="U57" s="22"/>
      <c r="V57" s="22"/>
      <c r="W57" s="22"/>
      <c r="X57" s="22"/>
      <c r="Y57" s="22"/>
      <c r="Z57" s="22"/>
      <c r="AA57" s="22"/>
      <c r="AB57" s="22"/>
      <c r="AC57" s="22"/>
      <c r="AD57" s="22"/>
      <c r="AE57" s="26"/>
      <c r="AF57" s="22"/>
    </row>
    <row r="58" spans="1:32" x14ac:dyDescent="0.2">
      <c r="A58" s="26"/>
      <c r="B58" s="57"/>
      <c r="C58" s="219" t="s">
        <v>70</v>
      </c>
      <c r="D58" s="220">
        <f>MAX(J42:AC42)</f>
        <v>0</v>
      </c>
      <c r="E58" s="60"/>
      <c r="F58" s="41"/>
      <c r="G58" s="24"/>
      <c r="H58" s="24"/>
      <c r="I58" s="24"/>
      <c r="J58" s="24"/>
      <c r="K58" s="24"/>
      <c r="L58" s="24"/>
      <c r="M58" s="24"/>
      <c r="N58" s="24"/>
      <c r="O58" s="24"/>
      <c r="P58" s="24"/>
      <c r="Q58" s="24"/>
      <c r="R58" s="24"/>
      <c r="S58" s="24"/>
      <c r="T58" s="24"/>
      <c r="U58" s="24"/>
      <c r="V58" s="24"/>
      <c r="W58" s="24"/>
      <c r="X58" s="24"/>
      <c r="Y58" s="24"/>
      <c r="Z58" s="24"/>
      <c r="AA58" s="24"/>
      <c r="AB58" s="24"/>
      <c r="AC58" s="24"/>
      <c r="AD58" s="24"/>
      <c r="AE58" s="26"/>
      <c r="AF58" s="22"/>
    </row>
    <row r="59" spans="1:32" x14ac:dyDescent="0.2">
      <c r="A59" s="26"/>
      <c r="B59" s="144"/>
      <c r="C59" s="221" t="s">
        <v>71</v>
      </c>
      <c r="D59" s="222">
        <f>MIN(J42:AC42)</f>
        <v>0</v>
      </c>
      <c r="E59" s="97"/>
      <c r="F59" s="41"/>
      <c r="G59" s="22"/>
      <c r="H59" s="22"/>
      <c r="I59" s="22"/>
      <c r="J59" s="22"/>
      <c r="K59" s="22"/>
      <c r="L59" s="22"/>
      <c r="M59" s="22"/>
      <c r="N59" s="22"/>
      <c r="O59" s="22"/>
      <c r="P59" s="22"/>
      <c r="Q59" s="22"/>
      <c r="R59" s="22"/>
      <c r="S59" s="22"/>
      <c r="T59" s="22"/>
      <c r="U59" s="22"/>
      <c r="V59" s="22"/>
      <c r="W59" s="22"/>
      <c r="X59" s="22"/>
      <c r="Y59" s="22"/>
      <c r="Z59" s="22"/>
      <c r="AA59" s="22"/>
      <c r="AB59" s="22"/>
      <c r="AC59" s="22"/>
      <c r="AD59" s="22"/>
      <c r="AE59" s="26"/>
      <c r="AF59" s="22"/>
    </row>
    <row r="60" spans="1:32" x14ac:dyDescent="0.2">
      <c r="A60" s="26"/>
      <c r="B60" s="144"/>
      <c r="C60" s="223" t="s">
        <v>197</v>
      </c>
      <c r="D60" s="224" t="e">
        <f>IRR(I40:AC40)*100</f>
        <v>#NUM!</v>
      </c>
      <c r="E60" s="60"/>
      <c r="F60" s="41"/>
      <c r="G60" s="22"/>
      <c r="H60" s="22"/>
      <c r="I60" s="22"/>
      <c r="J60" s="22"/>
      <c r="K60" s="22"/>
      <c r="L60" s="22"/>
      <c r="M60" s="22"/>
      <c r="N60" s="22"/>
      <c r="O60" s="22"/>
      <c r="P60" s="22"/>
      <c r="Q60" s="22"/>
      <c r="R60" s="22"/>
      <c r="S60" s="22"/>
      <c r="T60" s="22"/>
      <c r="U60" s="22"/>
      <c r="V60" s="22"/>
      <c r="W60" s="22"/>
      <c r="X60" s="22"/>
      <c r="Y60" s="22"/>
      <c r="Z60" s="22"/>
      <c r="AA60" s="22"/>
      <c r="AB60" s="22"/>
      <c r="AC60" s="22"/>
      <c r="AD60" s="22"/>
      <c r="AE60" s="26"/>
      <c r="AF60" s="22"/>
    </row>
    <row r="61" spans="1:32" ht="13.8" thickBot="1" x14ac:dyDescent="0.25">
      <c r="A61" s="26"/>
      <c r="B61" s="42"/>
      <c r="C61" s="225" t="s">
        <v>198</v>
      </c>
      <c r="D61" s="226" t="e">
        <f>IRR(I41:AC41)*100</f>
        <v>#NUM!</v>
      </c>
      <c r="E61" s="97"/>
      <c r="F61" s="41"/>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7"/>
      <c r="AF61" s="24"/>
    </row>
    <row r="62" spans="1:32" ht="14.4" thickTop="1" thickBot="1" x14ac:dyDescent="0.25">
      <c r="A62" s="26"/>
      <c r="B62" s="228"/>
      <c r="C62" s="44"/>
      <c r="D62" s="44"/>
      <c r="E62" s="205"/>
      <c r="F62" s="229"/>
      <c r="G62" s="22"/>
      <c r="H62" s="22"/>
      <c r="I62" s="22"/>
      <c r="J62" s="22"/>
      <c r="K62" s="22"/>
      <c r="L62" s="22"/>
      <c r="M62" s="22"/>
      <c r="N62" s="22"/>
      <c r="O62" s="22"/>
      <c r="P62" s="22"/>
      <c r="Q62" s="22"/>
      <c r="R62" s="22"/>
      <c r="S62" s="22"/>
      <c r="T62" s="22"/>
      <c r="U62" s="22"/>
      <c r="V62" s="22"/>
      <c r="W62" s="22"/>
      <c r="X62" s="22"/>
      <c r="Y62" s="22"/>
      <c r="Z62" s="22"/>
      <c r="AA62" s="22"/>
      <c r="AB62" s="22"/>
      <c r="AC62" s="22"/>
      <c r="AD62" s="26"/>
      <c r="AE62" s="230"/>
      <c r="AF62" s="230"/>
    </row>
    <row r="63" spans="1:32" ht="14.4" thickTop="1" thickBot="1" x14ac:dyDescent="0.25">
      <c r="A63" s="231"/>
      <c r="B63" s="232"/>
      <c r="C63" s="233"/>
      <c r="D63" s="39"/>
      <c r="E63" s="234"/>
      <c r="G63" s="22"/>
      <c r="H63" s="22"/>
      <c r="I63" s="22"/>
      <c r="J63" s="22"/>
      <c r="K63" s="22"/>
      <c r="L63" s="22"/>
      <c r="M63" s="22"/>
      <c r="N63" s="22"/>
      <c r="O63" s="22"/>
      <c r="P63" s="22"/>
      <c r="Q63" s="22"/>
      <c r="R63" s="22"/>
      <c r="S63" s="22"/>
      <c r="T63" s="22"/>
      <c r="U63" s="22"/>
      <c r="V63" s="22"/>
      <c r="W63" s="22"/>
      <c r="X63" s="22"/>
      <c r="Y63" s="22"/>
      <c r="Z63" s="22"/>
      <c r="AA63" s="22"/>
      <c r="AB63" s="22"/>
      <c r="AC63" s="22"/>
      <c r="AD63" s="26"/>
      <c r="AE63" s="230"/>
      <c r="AF63" s="230"/>
    </row>
    <row r="64" spans="1:32" ht="14.4" thickTop="1" thickBot="1" x14ac:dyDescent="0.25">
      <c r="A64" s="231"/>
      <c r="B64" s="235"/>
      <c r="C64" s="44"/>
      <c r="D64" s="23"/>
      <c r="E64" s="234"/>
      <c r="F64" s="236"/>
      <c r="G64" s="22"/>
      <c r="H64" s="22"/>
      <c r="I64" s="22"/>
      <c r="J64" s="22"/>
      <c r="K64" s="22"/>
      <c r="L64" s="22"/>
      <c r="M64" s="22"/>
      <c r="N64" s="22"/>
      <c r="O64" s="22"/>
      <c r="P64" s="22"/>
      <c r="Q64" s="22"/>
      <c r="R64" s="22"/>
      <c r="S64" s="22"/>
      <c r="T64" s="22"/>
      <c r="U64" s="22"/>
      <c r="V64" s="22"/>
      <c r="W64" s="22"/>
      <c r="X64" s="22"/>
      <c r="Y64" s="22"/>
      <c r="Z64" s="22"/>
      <c r="AA64" s="22"/>
      <c r="AB64" s="22"/>
      <c r="AC64" s="22"/>
      <c r="AD64" s="26"/>
      <c r="AE64" s="230"/>
      <c r="AF64" s="230"/>
    </row>
    <row r="65" spans="1:32" ht="14.4" thickTop="1" thickBot="1" x14ac:dyDescent="0.25">
      <c r="A65" s="231"/>
      <c r="B65" s="237"/>
      <c r="C65" s="293" t="s">
        <v>208</v>
      </c>
      <c r="D65" s="294"/>
      <c r="E65" s="238"/>
      <c r="F65" s="236"/>
      <c r="G65" s="22"/>
      <c r="H65" s="22"/>
      <c r="I65" s="22"/>
      <c r="J65" s="22"/>
      <c r="K65" s="22"/>
      <c r="L65" s="22"/>
      <c r="M65" s="22"/>
      <c r="N65" s="22"/>
      <c r="O65" s="22"/>
      <c r="P65" s="22"/>
      <c r="Q65" s="22"/>
      <c r="R65" s="22"/>
      <c r="S65" s="22"/>
      <c r="T65" s="22"/>
      <c r="U65" s="22"/>
      <c r="V65" s="22"/>
      <c r="W65" s="22"/>
      <c r="X65" s="22"/>
      <c r="Y65" s="22"/>
      <c r="Z65" s="22"/>
      <c r="AA65" s="22"/>
      <c r="AB65" s="22"/>
      <c r="AC65" s="22"/>
      <c r="AD65" s="26"/>
      <c r="AE65" s="230"/>
      <c r="AF65" s="230"/>
    </row>
    <row r="66" spans="1:32" ht="14.4" thickTop="1" thickBot="1" x14ac:dyDescent="0.25">
      <c r="A66" s="231"/>
      <c r="B66" s="237"/>
      <c r="C66" s="49" t="s">
        <v>100</v>
      </c>
      <c r="D66" s="239">
        <v>31</v>
      </c>
      <c r="E66" s="231"/>
      <c r="F66" s="236"/>
      <c r="G66" s="24"/>
      <c r="H66" s="24"/>
      <c r="I66" s="24"/>
      <c r="J66" s="24"/>
      <c r="K66" s="24"/>
      <c r="L66" s="24"/>
      <c r="M66" s="24"/>
      <c r="N66" s="24"/>
      <c r="O66" s="24"/>
      <c r="P66" s="24"/>
      <c r="Q66" s="24"/>
      <c r="R66" s="24"/>
      <c r="S66" s="24"/>
      <c r="T66" s="24"/>
      <c r="U66" s="24"/>
      <c r="V66" s="24"/>
      <c r="W66" s="24"/>
      <c r="X66" s="24"/>
      <c r="Y66" s="24"/>
      <c r="Z66" s="24"/>
      <c r="AA66" s="24"/>
      <c r="AB66" s="24"/>
      <c r="AC66" s="24"/>
      <c r="AD66" s="227"/>
      <c r="AE66" s="230"/>
      <c r="AF66" s="230"/>
    </row>
    <row r="67" spans="1:32" ht="14.4" thickTop="1" thickBot="1" x14ac:dyDescent="0.25">
      <c r="A67" s="231"/>
      <c r="B67" s="237"/>
      <c r="C67" s="67" t="s">
        <v>101</v>
      </c>
      <c r="D67" s="68">
        <f>0.1^(1/D66)</f>
        <v>0.92841454451947436</v>
      </c>
      <c r="E67" s="240"/>
      <c r="F67" s="230"/>
      <c r="G67" s="230"/>
      <c r="H67" s="230"/>
      <c r="I67" s="230"/>
      <c r="J67" s="230"/>
      <c r="K67" s="230"/>
      <c r="L67" s="230"/>
      <c r="M67" s="230"/>
      <c r="N67" s="230"/>
      <c r="O67" s="230"/>
      <c r="P67" s="230"/>
      <c r="Q67" s="230"/>
      <c r="R67" s="230"/>
      <c r="S67" s="230"/>
      <c r="T67" s="230"/>
      <c r="U67" s="230"/>
      <c r="V67" s="230"/>
      <c r="W67" s="230"/>
      <c r="X67" s="230"/>
      <c r="Y67" s="230"/>
      <c r="Z67" s="230"/>
      <c r="AA67" s="230"/>
      <c r="AB67" s="230"/>
      <c r="AC67" s="230"/>
      <c r="AD67" s="241"/>
      <c r="AE67" s="230"/>
      <c r="AF67" s="230"/>
    </row>
    <row r="68" spans="1:32" ht="14.4" thickTop="1" thickBot="1" x14ac:dyDescent="0.25">
      <c r="A68" s="242"/>
      <c r="B68" s="237"/>
      <c r="C68" s="67" t="s">
        <v>127</v>
      </c>
      <c r="D68" s="243" t="s">
        <v>114</v>
      </c>
      <c r="E68" s="231"/>
      <c r="F68" s="230"/>
      <c r="G68" s="230"/>
      <c r="H68" s="230"/>
      <c r="I68" s="230"/>
      <c r="J68" s="230"/>
      <c r="K68" s="230"/>
      <c r="L68" s="230"/>
      <c r="M68" s="230"/>
      <c r="N68" s="230"/>
      <c r="O68" s="230"/>
      <c r="P68" s="230"/>
      <c r="Q68" s="230"/>
      <c r="R68" s="230"/>
      <c r="S68" s="230"/>
      <c r="T68" s="230"/>
      <c r="U68" s="230"/>
      <c r="V68" s="230"/>
      <c r="W68" s="230"/>
      <c r="X68" s="230"/>
      <c r="Y68" s="230"/>
      <c r="Z68" s="230"/>
      <c r="AA68" s="230"/>
      <c r="AB68" s="230"/>
      <c r="AC68" s="230"/>
      <c r="AD68" s="241"/>
      <c r="AE68" s="230"/>
      <c r="AF68" s="230"/>
    </row>
    <row r="69" spans="1:32" ht="14.4" thickTop="1" thickBot="1" x14ac:dyDescent="0.25">
      <c r="A69" s="231"/>
      <c r="B69" s="237"/>
      <c r="C69" s="206" t="s">
        <v>128</v>
      </c>
      <c r="D69" s="244">
        <v>0.30780000000000002</v>
      </c>
      <c r="E69" s="231"/>
      <c r="F69" s="230"/>
      <c r="G69" s="230"/>
      <c r="H69" s="230"/>
      <c r="I69" s="230"/>
      <c r="J69" s="230"/>
      <c r="K69" s="230"/>
      <c r="L69" s="230"/>
      <c r="M69" s="230"/>
      <c r="N69" s="230"/>
      <c r="O69" s="230"/>
      <c r="P69" s="230"/>
      <c r="Q69" s="230"/>
      <c r="R69" s="230"/>
      <c r="S69" s="230"/>
      <c r="T69" s="230"/>
      <c r="U69" s="230"/>
      <c r="V69" s="230"/>
      <c r="W69" s="230"/>
      <c r="X69" s="230"/>
      <c r="Y69" s="230"/>
      <c r="Z69" s="230"/>
      <c r="AA69" s="230"/>
      <c r="AB69" s="230"/>
      <c r="AC69" s="230"/>
      <c r="AD69" s="241"/>
      <c r="AE69" s="230"/>
      <c r="AF69" s="230"/>
    </row>
    <row r="70" spans="1:32" ht="14.4" thickTop="1" thickBot="1" x14ac:dyDescent="0.25">
      <c r="A70" s="242"/>
      <c r="B70" s="232"/>
      <c r="C70" s="67" t="s">
        <v>182</v>
      </c>
      <c r="D70" s="245">
        <v>9.6500000000000006E-3</v>
      </c>
      <c r="E70" s="231"/>
      <c r="F70" s="230"/>
      <c r="G70" s="230"/>
      <c r="H70" s="230"/>
      <c r="I70" s="230"/>
      <c r="J70" s="230"/>
      <c r="K70" s="230"/>
      <c r="L70" s="230"/>
      <c r="M70" s="230"/>
      <c r="N70" s="230"/>
      <c r="O70" s="230"/>
      <c r="P70" s="230"/>
      <c r="Q70" s="230"/>
      <c r="R70" s="230"/>
      <c r="S70" s="230"/>
      <c r="T70" s="230"/>
      <c r="U70" s="230"/>
      <c r="V70" s="230"/>
      <c r="W70" s="230"/>
      <c r="X70" s="230"/>
      <c r="Y70" s="230"/>
      <c r="Z70" s="230"/>
      <c r="AA70" s="230"/>
      <c r="AB70" s="230"/>
      <c r="AC70" s="230"/>
      <c r="AD70" s="241"/>
      <c r="AE70" s="230"/>
      <c r="AF70" s="230"/>
    </row>
    <row r="71" spans="1:32" ht="14.4" thickTop="1" thickBot="1" x14ac:dyDescent="0.25">
      <c r="A71" s="231"/>
      <c r="B71" s="241"/>
      <c r="C71" s="120" t="s">
        <v>183</v>
      </c>
      <c r="D71" s="246">
        <f>0.9%*43.2%</f>
        <v>3.8880000000000008E-3</v>
      </c>
      <c r="E71" s="231"/>
      <c r="F71" s="230"/>
      <c r="G71" s="230"/>
      <c r="H71" s="230"/>
      <c r="I71" s="230"/>
      <c r="J71" s="230"/>
      <c r="K71" s="230"/>
      <c r="L71" s="230"/>
      <c r="M71" s="230"/>
      <c r="N71" s="230"/>
      <c r="O71" s="230"/>
      <c r="P71" s="230"/>
      <c r="Q71" s="230"/>
      <c r="R71" s="230"/>
      <c r="S71" s="230"/>
      <c r="T71" s="230"/>
      <c r="U71" s="230"/>
      <c r="V71" s="230"/>
      <c r="W71" s="230"/>
      <c r="X71" s="230"/>
      <c r="Y71" s="230"/>
      <c r="Z71" s="230"/>
      <c r="AA71" s="230"/>
      <c r="AB71" s="230"/>
      <c r="AC71" s="230"/>
      <c r="AD71" s="241"/>
      <c r="AE71" s="230"/>
      <c r="AF71" s="230"/>
    </row>
    <row r="72" spans="1:32" ht="14.4" thickTop="1" thickBot="1" x14ac:dyDescent="0.25">
      <c r="A72" s="237"/>
      <c r="B72" s="247"/>
      <c r="C72" s="248" t="s">
        <v>184</v>
      </c>
      <c r="D72" s="249">
        <v>0.1</v>
      </c>
      <c r="E72" s="231"/>
      <c r="F72" s="230"/>
      <c r="G72" s="230"/>
      <c r="H72" s="230"/>
      <c r="I72" s="230"/>
      <c r="J72" s="230"/>
      <c r="K72" s="230"/>
      <c r="L72" s="230"/>
      <c r="M72" s="230"/>
      <c r="N72" s="230"/>
      <c r="O72" s="230"/>
      <c r="P72" s="230"/>
      <c r="Q72" s="230"/>
      <c r="R72" s="230"/>
      <c r="S72" s="230"/>
      <c r="T72" s="230"/>
      <c r="U72" s="230"/>
      <c r="V72" s="230"/>
      <c r="W72" s="230"/>
      <c r="X72" s="230"/>
      <c r="Y72" s="230"/>
      <c r="Z72" s="230"/>
      <c r="AA72" s="230"/>
      <c r="AB72" s="230"/>
      <c r="AC72" s="230"/>
      <c r="AD72" s="241"/>
      <c r="AE72" s="230"/>
      <c r="AF72" s="230"/>
    </row>
    <row r="73" spans="1:32" ht="14.4" thickTop="1" thickBot="1" x14ac:dyDescent="0.25">
      <c r="A73" s="250"/>
      <c r="B73" s="230"/>
      <c r="C73" s="238"/>
      <c r="D73" s="45"/>
      <c r="E73" s="230"/>
      <c r="F73" s="230"/>
      <c r="G73" s="230"/>
      <c r="H73" s="230"/>
      <c r="I73" s="230"/>
      <c r="J73" s="230"/>
      <c r="K73" s="230"/>
      <c r="L73" s="230"/>
      <c r="M73" s="230"/>
      <c r="N73" s="230"/>
      <c r="O73" s="230"/>
      <c r="P73" s="230"/>
      <c r="Q73" s="230"/>
      <c r="R73" s="230"/>
      <c r="S73" s="230"/>
      <c r="T73" s="230"/>
      <c r="U73" s="230"/>
      <c r="V73" s="230"/>
      <c r="W73" s="230"/>
      <c r="X73" s="230"/>
      <c r="Y73" s="230"/>
      <c r="Z73" s="230"/>
      <c r="AA73" s="230"/>
      <c r="AB73" s="230"/>
      <c r="AC73" s="230"/>
      <c r="AD73" s="241"/>
      <c r="AE73" s="230"/>
      <c r="AF73" s="230"/>
    </row>
    <row r="74" spans="1:32" s="250" customFormat="1" ht="14.4" thickTop="1" thickBot="1" x14ac:dyDescent="0.25">
      <c r="B74" s="241"/>
      <c r="C74" s="293" t="s">
        <v>209</v>
      </c>
      <c r="D74" s="294"/>
      <c r="E74" s="231"/>
      <c r="F74" s="251"/>
      <c r="G74" s="251"/>
      <c r="H74" s="251"/>
      <c r="I74" s="251"/>
      <c r="J74" s="251"/>
      <c r="K74" s="251"/>
      <c r="L74" s="251"/>
      <c r="M74" s="251"/>
      <c r="N74" s="251"/>
      <c r="O74" s="251"/>
      <c r="P74" s="251"/>
      <c r="Q74" s="251"/>
      <c r="R74" s="251"/>
      <c r="S74" s="251"/>
      <c r="T74" s="251"/>
      <c r="U74" s="251"/>
      <c r="V74" s="251"/>
      <c r="W74" s="251"/>
      <c r="X74" s="251"/>
      <c r="Y74" s="251"/>
      <c r="Z74" s="251"/>
      <c r="AA74" s="251"/>
      <c r="AB74" s="251"/>
      <c r="AC74" s="251"/>
      <c r="AD74" s="252"/>
      <c r="AE74" s="251"/>
      <c r="AF74" s="251"/>
    </row>
    <row r="75" spans="1:32" s="250" customFormat="1" ht="14.4" thickTop="1" thickBot="1" x14ac:dyDescent="0.25">
      <c r="C75" s="49" t="s">
        <v>100</v>
      </c>
      <c r="D75" s="239">
        <v>57</v>
      </c>
      <c r="E75" s="253"/>
      <c r="AE75" s="251"/>
      <c r="AF75" s="251"/>
    </row>
    <row r="76" spans="1:32" s="250" customFormat="1" ht="13.8" thickTop="1" x14ac:dyDescent="0.2">
      <c r="C76" s="67" t="s">
        <v>101</v>
      </c>
      <c r="D76" s="68">
        <f>0.1^(1/D75)</f>
        <v>0.96040882125053806</v>
      </c>
    </row>
    <row r="77" spans="1:32" s="250" customFormat="1" x14ac:dyDescent="0.2">
      <c r="C77" s="67" t="s">
        <v>127</v>
      </c>
      <c r="D77" s="243" t="s">
        <v>114</v>
      </c>
    </row>
    <row r="78" spans="1:32" s="250" customFormat="1" x14ac:dyDescent="0.2">
      <c r="C78" s="206" t="s">
        <v>128</v>
      </c>
      <c r="D78" s="244">
        <v>0.30780000000000002</v>
      </c>
    </row>
    <row r="79" spans="1:32" s="250" customFormat="1" x14ac:dyDescent="0.2">
      <c r="C79" s="67" t="s">
        <v>182</v>
      </c>
      <c r="D79" s="245">
        <v>9.6500000000000006E-3</v>
      </c>
    </row>
    <row r="80" spans="1:32" s="250" customFormat="1" x14ac:dyDescent="0.2">
      <c r="C80" s="120" t="s">
        <v>183</v>
      </c>
      <c r="D80" s="246">
        <f>0.9%*43.2%</f>
        <v>3.8880000000000008E-3</v>
      </c>
    </row>
    <row r="81" spans="3:4" s="250" customFormat="1" ht="13.8" thickBot="1" x14ac:dyDescent="0.25">
      <c r="C81" s="248" t="s">
        <v>184</v>
      </c>
      <c r="D81" s="249">
        <v>0.1</v>
      </c>
    </row>
    <row r="82" spans="3:4" s="250" customFormat="1" ht="13.8" thickBot="1" x14ac:dyDescent="0.25"/>
    <row r="83" spans="3:4" s="250" customFormat="1" ht="13.8" thickBot="1" x14ac:dyDescent="0.25">
      <c r="C83" s="293" t="s">
        <v>210</v>
      </c>
      <c r="D83" s="294"/>
    </row>
    <row r="84" spans="3:4" s="250" customFormat="1" ht="13.8" thickTop="1" x14ac:dyDescent="0.2">
      <c r="C84" s="49" t="s">
        <v>100</v>
      </c>
      <c r="D84" s="239">
        <v>22</v>
      </c>
    </row>
    <row r="85" spans="3:4" s="250" customFormat="1" x14ac:dyDescent="0.2">
      <c r="C85" s="67" t="s">
        <v>101</v>
      </c>
      <c r="D85" s="68">
        <f>0.1^(1/D84)</f>
        <v>0.90062802021127852</v>
      </c>
    </row>
    <row r="86" spans="3:4" s="250" customFormat="1" x14ac:dyDescent="0.2">
      <c r="C86" s="67" t="s">
        <v>127</v>
      </c>
      <c r="D86" s="243" t="s">
        <v>114</v>
      </c>
    </row>
    <row r="87" spans="3:4" s="250" customFormat="1" x14ac:dyDescent="0.2">
      <c r="C87" s="206" t="s">
        <v>128</v>
      </c>
      <c r="D87" s="244">
        <v>0.30780000000000002</v>
      </c>
    </row>
    <row r="88" spans="3:4" s="250" customFormat="1" x14ac:dyDescent="0.2">
      <c r="C88" s="67" t="s">
        <v>182</v>
      </c>
      <c r="D88" s="245">
        <v>9.6500000000000006E-3</v>
      </c>
    </row>
    <row r="89" spans="3:4" s="250" customFormat="1" x14ac:dyDescent="0.2">
      <c r="C89" s="120" t="s">
        <v>183</v>
      </c>
      <c r="D89" s="246">
        <f>0.9%*43.2%</f>
        <v>3.8880000000000008E-3</v>
      </c>
    </row>
    <row r="90" spans="3:4" s="250" customFormat="1" ht="13.8" thickBot="1" x14ac:dyDescent="0.25">
      <c r="C90" s="248" t="s">
        <v>184</v>
      </c>
      <c r="D90" s="249">
        <v>0.1</v>
      </c>
    </row>
    <row r="91" spans="3:4" s="250" customFormat="1" ht="13.8" thickBot="1" x14ac:dyDescent="0.25"/>
    <row r="92" spans="3:4" s="250" customFormat="1" ht="13.8" thickBot="1" x14ac:dyDescent="0.25">
      <c r="C92" s="293" t="s">
        <v>211</v>
      </c>
      <c r="D92" s="294"/>
    </row>
    <row r="93" spans="3:4" s="250" customFormat="1" ht="13.8" thickTop="1" x14ac:dyDescent="0.2">
      <c r="C93" s="49" t="s">
        <v>100</v>
      </c>
      <c r="D93" s="239">
        <v>5</v>
      </c>
    </row>
    <row r="94" spans="3:4" s="250" customFormat="1" x14ac:dyDescent="0.2">
      <c r="C94" s="67" t="s">
        <v>101</v>
      </c>
      <c r="D94" s="68">
        <f>0.1^(1/D93)</f>
        <v>0.63095734448019325</v>
      </c>
    </row>
    <row r="95" spans="3:4" s="250" customFormat="1" x14ac:dyDescent="0.2">
      <c r="C95" s="67" t="s">
        <v>127</v>
      </c>
      <c r="D95" s="243" t="s">
        <v>114</v>
      </c>
    </row>
    <row r="96" spans="3:4" s="250" customFormat="1" x14ac:dyDescent="0.2">
      <c r="C96" s="206" t="s">
        <v>128</v>
      </c>
      <c r="D96" s="244">
        <v>0.30780000000000002</v>
      </c>
    </row>
    <row r="97" spans="3:4" s="250" customFormat="1" x14ac:dyDescent="0.2">
      <c r="C97" s="67" t="s">
        <v>182</v>
      </c>
      <c r="D97" s="245">
        <v>9.6500000000000006E-3</v>
      </c>
    </row>
    <row r="98" spans="3:4" s="250" customFormat="1" x14ac:dyDescent="0.2">
      <c r="C98" s="120" t="s">
        <v>183</v>
      </c>
      <c r="D98" s="246">
        <f>0.9%*43.2%</f>
        <v>3.8880000000000008E-3</v>
      </c>
    </row>
    <row r="99" spans="3:4" s="250" customFormat="1" ht="13.8" thickBot="1" x14ac:dyDescent="0.25">
      <c r="C99" s="248" t="s">
        <v>184</v>
      </c>
      <c r="D99" s="249">
        <v>0.1</v>
      </c>
    </row>
    <row r="100" spans="3:4" s="250" customFormat="1" x14ac:dyDescent="0.2"/>
    <row r="101" spans="3:4" s="250" customFormat="1" x14ac:dyDescent="0.2"/>
    <row r="102" spans="3:4" s="250" customFormat="1" x14ac:dyDescent="0.2"/>
    <row r="103" spans="3:4" s="250" customFormat="1" x14ac:dyDescent="0.2"/>
    <row r="104" spans="3:4" s="250" customFormat="1" x14ac:dyDescent="0.2"/>
    <row r="105" spans="3:4" s="250" customFormat="1" x14ac:dyDescent="0.2"/>
    <row r="106" spans="3:4" s="250" customFormat="1" x14ac:dyDescent="0.2"/>
    <row r="107" spans="3:4" s="250" customFormat="1" x14ac:dyDescent="0.2"/>
    <row r="108" spans="3:4" s="250" customFormat="1" x14ac:dyDescent="0.2"/>
    <row r="109" spans="3:4" s="250" customFormat="1" x14ac:dyDescent="0.2"/>
    <row r="110" spans="3:4" s="250" customFormat="1" x14ac:dyDescent="0.2"/>
    <row r="111" spans="3:4" s="250" customFormat="1" x14ac:dyDescent="0.2"/>
    <row r="112" spans="3:4" s="250" customFormat="1" x14ac:dyDescent="0.2"/>
    <row r="113" s="250" customFormat="1" x14ac:dyDescent="0.2"/>
    <row r="114" s="250" customFormat="1" x14ac:dyDescent="0.2"/>
    <row r="115" s="250" customFormat="1" x14ac:dyDescent="0.2"/>
    <row r="116" s="250" customFormat="1" x14ac:dyDescent="0.2"/>
    <row r="117" s="250" customFormat="1" x14ac:dyDescent="0.2"/>
    <row r="118" s="250" customFormat="1" x14ac:dyDescent="0.2"/>
    <row r="119" s="250" customFormat="1" x14ac:dyDescent="0.2"/>
    <row r="120" s="250" customFormat="1" x14ac:dyDescent="0.2"/>
    <row r="121" s="250" customFormat="1" x14ac:dyDescent="0.2"/>
    <row r="122" s="250" customFormat="1" x14ac:dyDescent="0.2"/>
    <row r="123" s="250" customFormat="1" x14ac:dyDescent="0.2"/>
    <row r="124" s="250" customFormat="1" x14ac:dyDescent="0.2"/>
    <row r="125" s="250" customFormat="1" x14ac:dyDescent="0.2"/>
    <row r="126" s="250" customFormat="1" x14ac:dyDescent="0.2"/>
    <row r="127" s="250" customFormat="1" x14ac:dyDescent="0.2"/>
    <row r="128" s="250" customFormat="1" x14ac:dyDescent="0.2"/>
    <row r="129" s="250" customFormat="1" x14ac:dyDescent="0.2"/>
    <row r="130" s="250" customFormat="1" x14ac:dyDescent="0.2"/>
    <row r="131" s="250" customFormat="1" x14ac:dyDescent="0.2"/>
    <row r="132" s="250" customFormat="1" x14ac:dyDescent="0.2"/>
    <row r="133" s="250" customFormat="1" x14ac:dyDescent="0.2"/>
    <row r="134" s="250" customFormat="1" x14ac:dyDescent="0.2"/>
    <row r="135" s="250" customFormat="1" x14ac:dyDescent="0.2"/>
    <row r="136" s="250" customFormat="1" x14ac:dyDescent="0.2"/>
    <row r="137" s="250" customFormat="1" x14ac:dyDescent="0.2"/>
    <row r="138" s="250" customFormat="1" x14ac:dyDescent="0.2"/>
    <row r="139" s="250" customFormat="1" x14ac:dyDescent="0.2"/>
    <row r="140" s="250" customFormat="1" x14ac:dyDescent="0.2"/>
    <row r="141" s="250" customFormat="1" x14ac:dyDescent="0.2"/>
    <row r="142" s="250" customFormat="1" x14ac:dyDescent="0.2"/>
    <row r="143" s="250" customFormat="1" x14ac:dyDescent="0.2"/>
    <row r="144" s="250" customFormat="1" x14ac:dyDescent="0.2"/>
    <row r="145" s="250" customFormat="1" x14ac:dyDescent="0.2"/>
    <row r="146" s="250" customFormat="1" x14ac:dyDescent="0.2"/>
    <row r="147" s="250" customFormat="1" x14ac:dyDescent="0.2"/>
    <row r="148" s="250" customFormat="1" x14ac:dyDescent="0.2"/>
    <row r="149" s="250" customFormat="1" x14ac:dyDescent="0.2"/>
    <row r="150" s="250" customFormat="1" x14ac:dyDescent="0.2"/>
    <row r="151" s="250" customFormat="1" x14ac:dyDescent="0.2"/>
    <row r="152" s="250" customFormat="1" x14ac:dyDescent="0.2"/>
    <row r="153" s="250" customFormat="1" x14ac:dyDescent="0.2"/>
    <row r="154" s="250" customFormat="1" x14ac:dyDescent="0.2"/>
    <row r="155" s="250" customFormat="1" x14ac:dyDescent="0.2"/>
    <row r="156" s="250" customFormat="1" x14ac:dyDescent="0.2"/>
    <row r="157" s="250" customFormat="1" x14ac:dyDescent="0.2"/>
    <row r="158" s="250" customFormat="1" x14ac:dyDescent="0.2"/>
    <row r="159" s="250" customFormat="1" x14ac:dyDescent="0.2"/>
    <row r="160" s="250" customFormat="1" x14ac:dyDescent="0.2"/>
    <row r="161" s="250" customFormat="1" x14ac:dyDescent="0.2"/>
    <row r="162" s="250" customFormat="1" x14ac:dyDescent="0.2"/>
    <row r="163" s="250" customFormat="1" x14ac:dyDescent="0.2"/>
    <row r="164" s="250" customFormat="1" x14ac:dyDescent="0.2"/>
    <row r="165" s="250" customFormat="1" x14ac:dyDescent="0.2"/>
    <row r="166" s="250" customFormat="1" x14ac:dyDescent="0.2"/>
    <row r="167" s="250" customFormat="1" x14ac:dyDescent="0.2"/>
    <row r="168" s="250" customFormat="1" x14ac:dyDescent="0.2"/>
    <row r="169" s="250" customFormat="1" x14ac:dyDescent="0.2"/>
    <row r="170" s="250" customFormat="1" x14ac:dyDescent="0.2"/>
    <row r="171" s="250" customFormat="1" x14ac:dyDescent="0.2"/>
    <row r="172" s="250" customFormat="1" x14ac:dyDescent="0.2"/>
    <row r="173" s="250" customFormat="1" x14ac:dyDescent="0.2"/>
    <row r="174" s="250" customFormat="1" x14ac:dyDescent="0.2"/>
    <row r="175" s="250" customFormat="1" x14ac:dyDescent="0.2"/>
    <row r="176" s="250" customFormat="1" x14ac:dyDescent="0.2"/>
    <row r="177" s="250" customFormat="1" x14ac:dyDescent="0.2"/>
    <row r="178" s="250" customFormat="1" x14ac:dyDescent="0.2"/>
    <row r="179" s="250" customFormat="1" x14ac:dyDescent="0.2"/>
    <row r="180" s="250" customFormat="1" x14ac:dyDescent="0.2"/>
    <row r="181" s="250" customFormat="1" x14ac:dyDescent="0.2"/>
    <row r="182" s="250" customFormat="1" x14ac:dyDescent="0.2"/>
    <row r="183" s="250" customFormat="1" x14ac:dyDescent="0.2"/>
    <row r="184" s="250" customFormat="1" x14ac:dyDescent="0.2"/>
    <row r="185" s="250" customFormat="1" x14ac:dyDescent="0.2"/>
    <row r="186" s="250" customFormat="1" x14ac:dyDescent="0.2"/>
    <row r="187" s="250" customFormat="1" x14ac:dyDescent="0.2"/>
    <row r="188" s="250" customFormat="1" x14ac:dyDescent="0.2"/>
    <row r="189" s="250" customFormat="1" x14ac:dyDescent="0.2"/>
    <row r="190" s="250" customFormat="1" x14ac:dyDescent="0.2"/>
    <row r="191" s="250" customFormat="1" x14ac:dyDescent="0.2"/>
    <row r="192" s="250" customFormat="1" x14ac:dyDescent="0.2"/>
    <row r="193" s="250" customFormat="1" x14ac:dyDescent="0.2"/>
    <row r="194" s="250" customFormat="1" x14ac:dyDescent="0.2"/>
    <row r="195" s="250" customFormat="1" x14ac:dyDescent="0.2"/>
    <row r="196" s="250" customFormat="1" x14ac:dyDescent="0.2"/>
    <row r="197" s="250" customFormat="1" x14ac:dyDescent="0.2"/>
    <row r="198" s="250" customFormat="1" x14ac:dyDescent="0.2"/>
    <row r="199" s="250" customFormat="1" x14ac:dyDescent="0.2"/>
    <row r="200" s="250" customFormat="1" x14ac:dyDescent="0.2"/>
    <row r="201" s="250" customFormat="1" x14ac:dyDescent="0.2"/>
    <row r="202" s="250" customFormat="1" x14ac:dyDescent="0.2"/>
    <row r="203" s="250" customFormat="1" x14ac:dyDescent="0.2"/>
    <row r="204" s="250" customFormat="1" x14ac:dyDescent="0.2"/>
    <row r="205" s="250" customFormat="1" x14ac:dyDescent="0.2"/>
    <row r="206" s="250" customFormat="1" x14ac:dyDescent="0.2"/>
    <row r="207" s="250" customFormat="1" x14ac:dyDescent="0.2"/>
    <row r="208" s="250" customFormat="1" x14ac:dyDescent="0.2"/>
    <row r="209" s="250" customFormat="1" x14ac:dyDescent="0.2"/>
    <row r="210" s="250" customFormat="1" x14ac:dyDescent="0.2"/>
    <row r="211" s="250" customFormat="1" x14ac:dyDescent="0.2"/>
    <row r="212" s="250" customFormat="1" x14ac:dyDescent="0.2"/>
    <row r="213" s="250" customFormat="1" x14ac:dyDescent="0.2"/>
    <row r="214" s="250" customFormat="1" x14ac:dyDescent="0.2"/>
    <row r="215" s="250" customFormat="1" x14ac:dyDescent="0.2"/>
    <row r="216" s="250" customFormat="1" x14ac:dyDescent="0.2"/>
    <row r="217" s="250" customFormat="1" x14ac:dyDescent="0.2"/>
    <row r="218" s="250" customFormat="1" x14ac:dyDescent="0.2"/>
    <row r="219" s="250" customFormat="1" x14ac:dyDescent="0.2"/>
    <row r="220" s="250" customFormat="1" x14ac:dyDescent="0.2"/>
    <row r="221" s="250" customFormat="1" x14ac:dyDescent="0.2"/>
    <row r="222" s="250" customFormat="1" x14ac:dyDescent="0.2"/>
    <row r="223" s="250" customFormat="1" x14ac:dyDescent="0.2"/>
    <row r="224" s="250" customFormat="1" x14ac:dyDescent="0.2"/>
    <row r="225" s="250" customFormat="1" x14ac:dyDescent="0.2"/>
    <row r="226" s="250" customFormat="1" x14ac:dyDescent="0.2"/>
    <row r="227" s="250" customFormat="1" x14ac:dyDescent="0.2"/>
    <row r="228" s="250" customFormat="1" x14ac:dyDescent="0.2"/>
    <row r="229" s="250" customFormat="1" x14ac:dyDescent="0.2"/>
    <row r="230" s="250" customFormat="1" x14ac:dyDescent="0.2"/>
    <row r="231" s="250" customFormat="1" x14ac:dyDescent="0.2"/>
    <row r="232" s="250" customFormat="1" x14ac:dyDescent="0.2"/>
    <row r="233" s="250" customFormat="1" x14ac:dyDescent="0.2"/>
    <row r="234" s="250" customFormat="1" x14ac:dyDescent="0.2"/>
    <row r="235" s="250" customFormat="1" x14ac:dyDescent="0.2"/>
    <row r="236" s="250" customFormat="1" x14ac:dyDescent="0.2"/>
    <row r="237" s="250" customFormat="1" x14ac:dyDescent="0.2"/>
    <row r="238" s="250" customFormat="1" x14ac:dyDescent="0.2"/>
    <row r="239" s="250" customFormat="1" x14ac:dyDescent="0.2"/>
    <row r="240" s="250" customFormat="1" x14ac:dyDescent="0.2"/>
    <row r="241" s="250" customFormat="1" x14ac:dyDescent="0.2"/>
    <row r="242" s="250" customFormat="1" x14ac:dyDescent="0.2"/>
    <row r="243" s="250" customFormat="1" x14ac:dyDescent="0.2"/>
    <row r="244" s="250" customFormat="1" x14ac:dyDescent="0.2"/>
    <row r="245" s="250" customFormat="1" x14ac:dyDescent="0.2"/>
    <row r="246" s="250" customFormat="1" x14ac:dyDescent="0.2"/>
    <row r="247" s="250" customFormat="1" x14ac:dyDescent="0.2"/>
    <row r="248" s="250" customFormat="1" x14ac:dyDescent="0.2"/>
    <row r="249" s="250" customFormat="1" x14ac:dyDescent="0.2"/>
    <row r="250" s="250" customFormat="1" x14ac:dyDescent="0.2"/>
    <row r="251" s="250" customFormat="1" x14ac:dyDescent="0.2"/>
    <row r="252" s="250" customFormat="1" x14ac:dyDescent="0.2"/>
    <row r="253" s="250" customFormat="1" x14ac:dyDescent="0.2"/>
    <row r="254" s="250" customFormat="1" x14ac:dyDescent="0.2"/>
    <row r="255" s="250" customFormat="1" x14ac:dyDescent="0.2"/>
    <row r="256" s="250" customFormat="1" x14ac:dyDescent="0.2"/>
    <row r="257" s="250" customFormat="1" x14ac:dyDescent="0.2"/>
    <row r="258" s="250" customFormat="1" x14ac:dyDescent="0.2"/>
    <row r="259" s="250" customFormat="1" x14ac:dyDescent="0.2"/>
    <row r="260" s="250" customFormat="1" x14ac:dyDescent="0.2"/>
    <row r="261" s="250" customFormat="1" x14ac:dyDescent="0.2"/>
    <row r="262" s="250" customFormat="1" x14ac:dyDescent="0.2"/>
    <row r="263" s="250" customFormat="1" x14ac:dyDescent="0.2"/>
    <row r="264" s="250" customFormat="1" x14ac:dyDescent="0.2"/>
    <row r="265" s="250" customFormat="1" x14ac:dyDescent="0.2"/>
    <row r="266" s="250" customFormat="1" x14ac:dyDescent="0.2"/>
    <row r="267" s="250" customFormat="1" x14ac:dyDescent="0.2"/>
    <row r="268" s="250" customFormat="1" x14ac:dyDescent="0.2"/>
    <row r="269" s="250" customFormat="1" x14ac:dyDescent="0.2"/>
    <row r="270" s="250" customFormat="1" x14ac:dyDescent="0.2"/>
    <row r="271" s="250" customFormat="1" x14ac:dyDescent="0.2"/>
    <row r="272" s="250" customFormat="1" x14ac:dyDescent="0.2"/>
    <row r="273" s="250" customFormat="1" x14ac:dyDescent="0.2"/>
    <row r="274" s="250" customFormat="1" x14ac:dyDescent="0.2"/>
    <row r="275" s="250" customFormat="1" x14ac:dyDescent="0.2"/>
    <row r="276" s="250" customFormat="1" x14ac:dyDescent="0.2"/>
    <row r="277" s="250" customFormat="1" x14ac:dyDescent="0.2"/>
    <row r="278" s="250" customFormat="1" x14ac:dyDescent="0.2"/>
    <row r="279" s="250" customFormat="1" x14ac:dyDescent="0.2"/>
    <row r="280" s="250" customFormat="1" x14ac:dyDescent="0.2"/>
    <row r="281" s="250" customFormat="1" x14ac:dyDescent="0.2"/>
    <row r="282" s="250" customFormat="1" x14ac:dyDescent="0.2"/>
    <row r="283" s="250" customFormat="1" x14ac:dyDescent="0.2"/>
    <row r="284" s="250" customFormat="1" x14ac:dyDescent="0.2"/>
    <row r="285" s="250" customFormat="1" x14ac:dyDescent="0.2"/>
    <row r="286" s="250" customFormat="1" x14ac:dyDescent="0.2"/>
    <row r="287" s="250" customFormat="1" x14ac:dyDescent="0.2"/>
    <row r="288" s="250" customFormat="1" x14ac:dyDescent="0.2"/>
    <row r="289" s="250" customFormat="1" x14ac:dyDescent="0.2"/>
    <row r="290" s="250" customFormat="1" x14ac:dyDescent="0.2"/>
    <row r="291" s="250" customFormat="1" x14ac:dyDescent="0.2"/>
    <row r="292" s="250" customFormat="1" x14ac:dyDescent="0.2"/>
    <row r="293" s="250" customFormat="1" x14ac:dyDescent="0.2"/>
    <row r="294" s="250" customFormat="1" x14ac:dyDescent="0.2"/>
    <row r="295" s="250" customFormat="1" x14ac:dyDescent="0.2"/>
    <row r="296" s="250" customFormat="1" x14ac:dyDescent="0.2"/>
    <row r="297" s="250" customFormat="1" x14ac:dyDescent="0.2"/>
    <row r="298" s="250" customFormat="1" x14ac:dyDescent="0.2"/>
    <row r="299" s="250" customFormat="1" x14ac:dyDescent="0.2"/>
    <row r="300" s="250" customFormat="1" x14ac:dyDescent="0.2"/>
    <row r="301" s="250" customFormat="1" x14ac:dyDescent="0.2"/>
    <row r="302" s="250" customFormat="1" x14ac:dyDescent="0.2"/>
    <row r="303" s="250" customFormat="1" x14ac:dyDescent="0.2"/>
    <row r="304" s="250" customFormat="1" x14ac:dyDescent="0.2"/>
    <row r="305" s="250" customFormat="1" x14ac:dyDescent="0.2"/>
    <row r="306" s="250" customFormat="1" x14ac:dyDescent="0.2"/>
    <row r="307" s="250" customFormat="1" x14ac:dyDescent="0.2"/>
    <row r="308" s="250" customFormat="1" x14ac:dyDescent="0.2"/>
    <row r="309" s="250" customFormat="1" x14ac:dyDescent="0.2"/>
    <row r="310" s="250" customFormat="1" x14ac:dyDescent="0.2"/>
    <row r="311" s="250" customFormat="1" x14ac:dyDescent="0.2"/>
    <row r="312" s="250" customFormat="1" x14ac:dyDescent="0.2"/>
    <row r="313" s="250" customFormat="1" x14ac:dyDescent="0.2"/>
    <row r="314" s="250" customFormat="1" x14ac:dyDescent="0.2"/>
    <row r="315" s="250" customFormat="1" x14ac:dyDescent="0.2"/>
    <row r="316" s="250" customFormat="1" x14ac:dyDescent="0.2"/>
    <row r="317" s="250" customFormat="1" x14ac:dyDescent="0.2"/>
    <row r="318" s="250" customFormat="1" x14ac:dyDescent="0.2"/>
    <row r="319" s="250" customFormat="1" x14ac:dyDescent="0.2"/>
    <row r="320" s="250" customFormat="1" x14ac:dyDescent="0.2"/>
    <row r="321" s="250" customFormat="1" x14ac:dyDescent="0.2"/>
    <row r="322" s="250" customFormat="1" x14ac:dyDescent="0.2"/>
    <row r="323" s="250" customFormat="1" x14ac:dyDescent="0.2"/>
    <row r="324" s="250" customFormat="1" x14ac:dyDescent="0.2"/>
    <row r="325" s="250" customFormat="1" x14ac:dyDescent="0.2"/>
    <row r="326" s="250" customFormat="1" x14ac:dyDescent="0.2"/>
    <row r="327" s="250" customFormat="1" x14ac:dyDescent="0.2"/>
    <row r="328" s="250" customFormat="1" x14ac:dyDescent="0.2"/>
    <row r="329" s="250" customFormat="1" x14ac:dyDescent="0.2"/>
    <row r="330" s="250" customFormat="1" x14ac:dyDescent="0.2"/>
    <row r="331" s="250" customFormat="1" x14ac:dyDescent="0.2"/>
    <row r="332" s="250" customFormat="1" x14ac:dyDescent="0.2"/>
    <row r="333" s="250" customFormat="1" x14ac:dyDescent="0.2"/>
    <row r="334" s="250" customFormat="1" x14ac:dyDescent="0.2"/>
    <row r="335" s="250" customFormat="1" x14ac:dyDescent="0.2"/>
    <row r="336" s="250" customFormat="1" x14ac:dyDescent="0.2"/>
    <row r="337" spans="1:5" s="250" customFormat="1" x14ac:dyDescent="0.2"/>
    <row r="338" spans="1:5" s="250" customFormat="1" x14ac:dyDescent="0.2"/>
    <row r="339" spans="1:5" s="250" customFormat="1" x14ac:dyDescent="0.2"/>
    <row r="340" spans="1:5" s="250" customFormat="1" x14ac:dyDescent="0.2"/>
    <row r="341" spans="1:5" s="250" customFormat="1" x14ac:dyDescent="0.2"/>
    <row r="342" spans="1:5" s="250" customFormat="1" x14ac:dyDescent="0.2"/>
    <row r="343" spans="1:5" s="250" customFormat="1" x14ac:dyDescent="0.2"/>
    <row r="344" spans="1:5" s="250" customFormat="1" x14ac:dyDescent="0.2"/>
    <row r="345" spans="1:5" s="250" customFormat="1" x14ac:dyDescent="0.2"/>
    <row r="346" spans="1:5" s="250" customFormat="1" x14ac:dyDescent="0.2"/>
    <row r="347" spans="1:5" s="250" customFormat="1" x14ac:dyDescent="0.2"/>
    <row r="348" spans="1:5" s="250" customFormat="1" x14ac:dyDescent="0.2">
      <c r="A348" s="25"/>
    </row>
    <row r="349" spans="1:5" x14ac:dyDescent="0.2">
      <c r="B349" s="250"/>
      <c r="C349" s="250"/>
      <c r="D349" s="250"/>
      <c r="E349" s="250"/>
    </row>
  </sheetData>
  <mergeCells count="31">
    <mergeCell ref="G46:H46"/>
    <mergeCell ref="G28:H28"/>
    <mergeCell ref="G29:H29"/>
    <mergeCell ref="C65:D65"/>
    <mergeCell ref="C55:D55"/>
    <mergeCell ref="G37:H37"/>
    <mergeCell ref="G38:H38"/>
    <mergeCell ref="G39:H39"/>
    <mergeCell ref="G44:H44"/>
    <mergeCell ref="C35:D35"/>
    <mergeCell ref="C50:D50"/>
    <mergeCell ref="G45:H45"/>
    <mergeCell ref="G30:H30"/>
    <mergeCell ref="G42:H42"/>
    <mergeCell ref="G36:H36"/>
    <mergeCell ref="C74:D74"/>
    <mergeCell ref="C83:D83"/>
    <mergeCell ref="C92:D92"/>
    <mergeCell ref="G9:G26"/>
    <mergeCell ref="F2:G3"/>
    <mergeCell ref="B2:C3"/>
    <mergeCell ref="G6:G7"/>
    <mergeCell ref="C5:D5"/>
    <mergeCell ref="G5:H5"/>
    <mergeCell ref="G8:H8"/>
    <mergeCell ref="C23:D23"/>
    <mergeCell ref="C14:D14"/>
    <mergeCell ref="G27:H27"/>
    <mergeCell ref="G31:G35"/>
    <mergeCell ref="G40:H40"/>
    <mergeCell ref="G41:H41"/>
  </mergeCells>
  <phoneticPr fontId="2"/>
  <dataValidations count="3">
    <dataValidation type="list" allowBlank="1" showInputMessage="1" showErrorMessage="1" sqref="D52" xr:uid="{00000000-0002-0000-0000-000000000000}">
      <formula1>"あり,なし"</formula1>
    </dataValidation>
    <dataValidation type="list" allowBlank="1" showInputMessage="1" showErrorMessage="1" sqref="D68 D77 D86 D95" xr:uid="{00000000-0002-0000-0000-000001000000}">
      <formula1>"定額法,定率法"</formula1>
    </dataValidation>
    <dataValidation type="list" allowBlank="1" showInputMessage="1" showErrorMessage="1" sqref="D51" xr:uid="{00000000-0002-0000-0000-000002000000}">
      <formula1>"なし,30%特別償却,全額償却,税額控除"</formula1>
    </dataValidation>
  </dataValidations>
  <pageMargins left="0.70866141732283472" right="0.70866141732283472" top="0.74803149606299213" bottom="0.74803149606299213" header="0.31496062992125984" footer="0.31496062992125984"/>
  <pageSetup paperSize="8" scale="4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X117"/>
  <sheetViews>
    <sheetView workbookViewId="0">
      <selection activeCell="D6" sqref="D6"/>
    </sheetView>
  </sheetViews>
  <sheetFormatPr defaultColWidth="9" defaultRowHeight="13.2" x14ac:dyDescent="0.2"/>
  <cols>
    <col min="1" max="1" width="9" style="25"/>
    <col min="2" max="2" width="23.21875" style="25" customWidth="1"/>
    <col min="3" max="16384" width="9" style="25"/>
  </cols>
  <sheetData>
    <row r="1" spans="2:22" ht="13.8" thickBot="1" x14ac:dyDescent="0.25"/>
    <row r="2" spans="2:22" ht="13.8" thickBot="1" x14ac:dyDescent="0.25">
      <c r="B2" s="254" t="s">
        <v>213</v>
      </c>
      <c r="C2" s="255">
        <f>C13+C40+C67+C94</f>
        <v>0</v>
      </c>
    </row>
    <row r="3" spans="2:22" ht="13.8" thickBot="1" x14ac:dyDescent="0.25"/>
    <row r="4" spans="2:22" ht="13.8" thickTop="1" x14ac:dyDescent="0.2">
      <c r="B4" s="256"/>
      <c r="C4" s="257" t="s">
        <v>6</v>
      </c>
      <c r="D4" s="257" t="s">
        <v>7</v>
      </c>
      <c r="E4" s="257" t="s">
        <v>8</v>
      </c>
      <c r="F4" s="257" t="s">
        <v>9</v>
      </c>
      <c r="G4" s="257" t="s">
        <v>10</v>
      </c>
      <c r="H4" s="257" t="s">
        <v>11</v>
      </c>
      <c r="I4" s="257" t="s">
        <v>12</v>
      </c>
      <c r="J4" s="257" t="s">
        <v>13</v>
      </c>
      <c r="K4" s="257" t="s">
        <v>14</v>
      </c>
      <c r="L4" s="257" t="s">
        <v>15</v>
      </c>
      <c r="M4" s="257" t="s">
        <v>16</v>
      </c>
      <c r="N4" s="257" t="s">
        <v>17</v>
      </c>
      <c r="O4" s="257" t="s">
        <v>18</v>
      </c>
      <c r="P4" s="257" t="s">
        <v>19</v>
      </c>
      <c r="Q4" s="257" t="s">
        <v>20</v>
      </c>
      <c r="R4" s="257" t="s">
        <v>21</v>
      </c>
      <c r="S4" s="257" t="s">
        <v>22</v>
      </c>
      <c r="T4" s="257" t="s">
        <v>23</v>
      </c>
      <c r="U4" s="257" t="s">
        <v>24</v>
      </c>
      <c r="V4" s="258" t="s">
        <v>25</v>
      </c>
    </row>
    <row r="5" spans="2:22" x14ac:dyDescent="0.2">
      <c r="B5" s="259" t="s">
        <v>217</v>
      </c>
      <c r="C5" s="45"/>
      <c r="D5" s="45"/>
      <c r="E5" s="45"/>
      <c r="F5" s="45"/>
      <c r="G5" s="45"/>
      <c r="H5" s="45"/>
      <c r="I5" s="45"/>
      <c r="J5" s="45"/>
      <c r="K5" s="45"/>
      <c r="L5" s="45"/>
      <c r="M5" s="45"/>
      <c r="N5" s="45"/>
      <c r="O5" s="45"/>
      <c r="P5" s="45"/>
      <c r="Q5" s="45"/>
      <c r="R5" s="45"/>
      <c r="S5" s="45"/>
      <c r="T5" s="45"/>
      <c r="U5" s="45"/>
      <c r="V5" s="260"/>
    </row>
    <row r="6" spans="2:22" x14ac:dyDescent="0.2">
      <c r="B6" s="259" t="s">
        <v>218</v>
      </c>
      <c r="C6" s="261">
        <f>SUM(C22,C49,C76,C103)</f>
        <v>0</v>
      </c>
      <c r="D6" s="261">
        <f t="shared" ref="D6:U6" si="0">SUM(D22,D49,D76,D103)</f>
        <v>0</v>
      </c>
      <c r="E6" s="261">
        <f t="shared" si="0"/>
        <v>0</v>
      </c>
      <c r="F6" s="261">
        <f t="shared" si="0"/>
        <v>0</v>
      </c>
      <c r="G6" s="261">
        <f t="shared" si="0"/>
        <v>0</v>
      </c>
      <c r="H6" s="261">
        <f t="shared" si="0"/>
        <v>0</v>
      </c>
      <c r="I6" s="261">
        <f t="shared" si="0"/>
        <v>0</v>
      </c>
      <c r="J6" s="261">
        <f t="shared" si="0"/>
        <v>0</v>
      </c>
      <c r="K6" s="261">
        <f t="shared" si="0"/>
        <v>0</v>
      </c>
      <c r="L6" s="261">
        <f t="shared" si="0"/>
        <v>0</v>
      </c>
      <c r="M6" s="261">
        <f t="shared" si="0"/>
        <v>0</v>
      </c>
      <c r="N6" s="261">
        <f t="shared" si="0"/>
        <v>0</v>
      </c>
      <c r="O6" s="261">
        <f t="shared" si="0"/>
        <v>0</v>
      </c>
      <c r="P6" s="261">
        <f t="shared" si="0"/>
        <v>0</v>
      </c>
      <c r="Q6" s="261">
        <f t="shared" si="0"/>
        <v>0</v>
      </c>
      <c r="R6" s="261">
        <f t="shared" si="0"/>
        <v>0</v>
      </c>
      <c r="S6" s="261">
        <f t="shared" si="0"/>
        <v>0</v>
      </c>
      <c r="T6" s="261">
        <f t="shared" si="0"/>
        <v>0</v>
      </c>
      <c r="U6" s="261">
        <f t="shared" si="0"/>
        <v>0</v>
      </c>
      <c r="V6" s="262">
        <f>SUM(V22,V49,V76,V103)</f>
        <v>0</v>
      </c>
    </row>
    <row r="7" spans="2:22" x14ac:dyDescent="0.2">
      <c r="B7" s="259" t="s">
        <v>219</v>
      </c>
      <c r="C7" s="45"/>
      <c r="D7" s="45"/>
      <c r="E7" s="45"/>
      <c r="F7" s="45"/>
      <c r="G7" s="45"/>
      <c r="H7" s="45"/>
      <c r="I7" s="45"/>
      <c r="J7" s="45"/>
      <c r="K7" s="45"/>
      <c r="L7" s="45"/>
      <c r="M7" s="45"/>
      <c r="N7" s="45"/>
      <c r="O7" s="45"/>
      <c r="P7" s="45"/>
      <c r="Q7" s="45"/>
      <c r="R7" s="45"/>
      <c r="S7" s="45"/>
      <c r="T7" s="45"/>
      <c r="U7" s="45"/>
      <c r="V7" s="260"/>
    </row>
    <row r="8" spans="2:22" x14ac:dyDescent="0.2">
      <c r="B8" s="259" t="s">
        <v>218</v>
      </c>
      <c r="C8" s="263">
        <f>SUM(C34,C61,C88,C115)</f>
        <v>0</v>
      </c>
      <c r="D8" s="263">
        <f t="shared" ref="D8:U8" si="1">SUM(D34,D61,D88,D115)</f>
        <v>0</v>
      </c>
      <c r="E8" s="263">
        <f t="shared" si="1"/>
        <v>0</v>
      </c>
      <c r="F8" s="263">
        <f t="shared" si="1"/>
        <v>0</v>
      </c>
      <c r="G8" s="263">
        <f t="shared" si="1"/>
        <v>0</v>
      </c>
      <c r="H8" s="263">
        <f t="shared" si="1"/>
        <v>0</v>
      </c>
      <c r="I8" s="263">
        <f t="shared" si="1"/>
        <v>0</v>
      </c>
      <c r="J8" s="263">
        <f t="shared" si="1"/>
        <v>0</v>
      </c>
      <c r="K8" s="263">
        <f t="shared" si="1"/>
        <v>0</v>
      </c>
      <c r="L8" s="263">
        <f t="shared" si="1"/>
        <v>0</v>
      </c>
      <c r="M8" s="263">
        <f t="shared" si="1"/>
        <v>0</v>
      </c>
      <c r="N8" s="263">
        <f t="shared" si="1"/>
        <v>0</v>
      </c>
      <c r="O8" s="263">
        <f t="shared" si="1"/>
        <v>0</v>
      </c>
      <c r="P8" s="263">
        <f t="shared" si="1"/>
        <v>0</v>
      </c>
      <c r="Q8" s="263">
        <f t="shared" si="1"/>
        <v>0</v>
      </c>
      <c r="R8" s="263">
        <f t="shared" si="1"/>
        <v>0</v>
      </c>
      <c r="S8" s="263">
        <f t="shared" si="1"/>
        <v>0</v>
      </c>
      <c r="T8" s="263">
        <f t="shared" si="1"/>
        <v>0</v>
      </c>
      <c r="U8" s="263">
        <f t="shared" si="1"/>
        <v>0</v>
      </c>
      <c r="V8" s="264">
        <f>SUM(V34,V61,V88,V115)</f>
        <v>0</v>
      </c>
    </row>
    <row r="9" spans="2:22" ht="13.8" thickBot="1" x14ac:dyDescent="0.25">
      <c r="B9" s="265" t="s">
        <v>232</v>
      </c>
      <c r="C9" s="266">
        <f>C36+C63+C90+C117</f>
        <v>0</v>
      </c>
      <c r="D9" s="266">
        <f>D36+D63+D90+D117</f>
        <v>0</v>
      </c>
      <c r="E9" s="266">
        <f t="shared" ref="E9:T9" si="2">E36+E63+E90+E117</f>
        <v>0</v>
      </c>
      <c r="F9" s="266">
        <f t="shared" si="2"/>
        <v>0</v>
      </c>
      <c r="G9" s="266">
        <f t="shared" si="2"/>
        <v>0</v>
      </c>
      <c r="H9" s="266">
        <f t="shared" si="2"/>
        <v>0</v>
      </c>
      <c r="I9" s="266">
        <f t="shared" si="2"/>
        <v>0</v>
      </c>
      <c r="J9" s="266">
        <f t="shared" si="2"/>
        <v>0</v>
      </c>
      <c r="K9" s="266">
        <f t="shared" si="2"/>
        <v>0</v>
      </c>
      <c r="L9" s="266">
        <f t="shared" si="2"/>
        <v>0</v>
      </c>
      <c r="M9" s="266">
        <f t="shared" si="2"/>
        <v>0</v>
      </c>
      <c r="N9" s="266">
        <f t="shared" si="2"/>
        <v>0</v>
      </c>
      <c r="O9" s="266">
        <f t="shared" si="2"/>
        <v>0</v>
      </c>
      <c r="P9" s="266">
        <f t="shared" si="2"/>
        <v>0</v>
      </c>
      <c r="Q9" s="266">
        <f t="shared" si="2"/>
        <v>0</v>
      </c>
      <c r="R9" s="266">
        <f t="shared" si="2"/>
        <v>0</v>
      </c>
      <c r="S9" s="266">
        <f t="shared" si="2"/>
        <v>0</v>
      </c>
      <c r="T9" s="266">
        <f t="shared" si="2"/>
        <v>0</v>
      </c>
      <c r="U9" s="266">
        <f>U36+U63+U90+U117</f>
        <v>0</v>
      </c>
      <c r="V9" s="267">
        <f>V36+V63+V90+V117</f>
        <v>0</v>
      </c>
    </row>
    <row r="10" spans="2:22" ht="13.8" thickTop="1" x14ac:dyDescent="0.2"/>
    <row r="11" spans="2:22" ht="13.8" thickBot="1" x14ac:dyDescent="0.25">
      <c r="B11" s="25" t="s">
        <v>212</v>
      </c>
      <c r="U11" s="45"/>
    </row>
    <row r="12" spans="2:22" x14ac:dyDescent="0.2">
      <c r="B12" s="268" t="s">
        <v>113</v>
      </c>
      <c r="C12" s="28"/>
    </row>
    <row r="13" spans="2:22" x14ac:dyDescent="0.2">
      <c r="B13" s="269" t="s">
        <v>135</v>
      </c>
      <c r="C13" s="270">
        <f>【入力用】【シート１】キャッシュフロー算定シート!D24</f>
        <v>0</v>
      </c>
      <c r="D13" s="25" t="s">
        <v>214</v>
      </c>
    </row>
    <row r="14" spans="2:22" ht="13.8" thickBot="1" x14ac:dyDescent="0.25">
      <c r="B14" s="271" t="s">
        <v>112</v>
      </c>
      <c r="C14" s="272">
        <f>【入力用】【シート１】キャッシュフロー算定シート!D66</f>
        <v>31</v>
      </c>
    </row>
    <row r="15" spans="2:22" ht="13.8" thickBot="1" x14ac:dyDescent="0.25"/>
    <row r="16" spans="2:22" x14ac:dyDescent="0.2">
      <c r="B16" s="268" t="s">
        <v>107</v>
      </c>
      <c r="C16" s="273"/>
      <c r="D16" s="273"/>
      <c r="E16" s="273"/>
      <c r="F16" s="273"/>
      <c r="G16" s="273"/>
      <c r="H16" s="273"/>
      <c r="I16" s="273"/>
      <c r="J16" s="273"/>
      <c r="K16" s="273"/>
      <c r="L16" s="273"/>
      <c r="M16" s="273"/>
      <c r="N16" s="273"/>
      <c r="O16" s="273"/>
      <c r="P16" s="273"/>
      <c r="Q16" s="273"/>
      <c r="R16" s="273"/>
      <c r="S16" s="273"/>
      <c r="T16" s="273"/>
      <c r="U16" s="273"/>
      <c r="V16" s="28"/>
    </row>
    <row r="17" spans="2:24" x14ac:dyDescent="0.2">
      <c r="B17" s="42" t="s">
        <v>106</v>
      </c>
      <c r="C17" s="45">
        <f>1/C14</f>
        <v>3.2258064516129031E-2</v>
      </c>
      <c r="D17" s="45"/>
      <c r="E17" s="45"/>
      <c r="F17" s="45"/>
      <c r="G17" s="45"/>
      <c r="H17" s="45"/>
      <c r="I17" s="45"/>
      <c r="J17" s="45"/>
      <c r="K17" s="45"/>
      <c r="L17" s="45"/>
      <c r="M17" s="45"/>
      <c r="N17" s="45"/>
      <c r="O17" s="45"/>
      <c r="P17" s="45"/>
      <c r="Q17" s="45"/>
      <c r="R17" s="45"/>
      <c r="S17" s="45"/>
      <c r="T17" s="45"/>
      <c r="U17" s="45"/>
      <c r="V17" s="60"/>
    </row>
    <row r="18" spans="2:24" x14ac:dyDescent="0.2">
      <c r="B18" s="42"/>
      <c r="C18" s="45"/>
      <c r="D18" s="45"/>
      <c r="E18" s="45"/>
      <c r="F18" s="45"/>
      <c r="G18" s="45"/>
      <c r="H18" s="45"/>
      <c r="I18" s="45"/>
      <c r="J18" s="45"/>
      <c r="K18" s="45"/>
      <c r="L18" s="45"/>
      <c r="M18" s="45"/>
      <c r="N18" s="45"/>
      <c r="O18" s="45"/>
      <c r="P18" s="45"/>
      <c r="Q18" s="45"/>
      <c r="R18" s="45"/>
      <c r="S18" s="45"/>
      <c r="T18" s="45"/>
      <c r="U18" s="45"/>
      <c r="V18" s="60"/>
    </row>
    <row r="19" spans="2:24" x14ac:dyDescent="0.2">
      <c r="B19" s="42"/>
      <c r="C19" s="45" t="s">
        <v>79</v>
      </c>
      <c r="D19" s="45" t="s">
        <v>80</v>
      </c>
      <c r="E19" s="45" t="s">
        <v>81</v>
      </c>
      <c r="F19" s="45" t="s">
        <v>82</v>
      </c>
      <c r="G19" s="45" t="s">
        <v>83</v>
      </c>
      <c r="H19" s="45" t="s">
        <v>84</v>
      </c>
      <c r="I19" s="45" t="s">
        <v>85</v>
      </c>
      <c r="J19" s="45" t="s">
        <v>86</v>
      </c>
      <c r="K19" s="45" t="s">
        <v>87</v>
      </c>
      <c r="L19" s="45" t="s">
        <v>88</v>
      </c>
      <c r="M19" s="45" t="s">
        <v>89</v>
      </c>
      <c r="N19" s="45" t="s">
        <v>90</v>
      </c>
      <c r="O19" s="45" t="s">
        <v>91</v>
      </c>
      <c r="P19" s="45" t="s">
        <v>92</v>
      </c>
      <c r="Q19" s="45" t="s">
        <v>93</v>
      </c>
      <c r="R19" s="45" t="s">
        <v>94</v>
      </c>
      <c r="S19" s="45" t="s">
        <v>95</v>
      </c>
      <c r="T19" s="45" t="s">
        <v>96</v>
      </c>
      <c r="U19" s="45" t="s">
        <v>97</v>
      </c>
      <c r="V19" s="60" t="s">
        <v>98</v>
      </c>
    </row>
    <row r="20" spans="2:24" x14ac:dyDescent="0.2">
      <c r="B20" s="42" t="s">
        <v>103</v>
      </c>
      <c r="C20" s="274">
        <f>C13</f>
        <v>0</v>
      </c>
      <c r="D20" s="274">
        <f t="shared" ref="D20:V20" si="3">C20-C22</f>
        <v>0</v>
      </c>
      <c r="E20" s="274">
        <f t="shared" si="3"/>
        <v>0</v>
      </c>
      <c r="F20" s="274">
        <f t="shared" si="3"/>
        <v>0</v>
      </c>
      <c r="G20" s="274">
        <f t="shared" si="3"/>
        <v>0</v>
      </c>
      <c r="H20" s="274">
        <f t="shared" si="3"/>
        <v>0</v>
      </c>
      <c r="I20" s="274">
        <f t="shared" si="3"/>
        <v>0</v>
      </c>
      <c r="J20" s="274">
        <f t="shared" si="3"/>
        <v>0</v>
      </c>
      <c r="K20" s="274">
        <f t="shared" si="3"/>
        <v>0</v>
      </c>
      <c r="L20" s="274">
        <f t="shared" si="3"/>
        <v>0</v>
      </c>
      <c r="M20" s="274">
        <f t="shared" si="3"/>
        <v>0</v>
      </c>
      <c r="N20" s="274">
        <f t="shared" si="3"/>
        <v>0</v>
      </c>
      <c r="O20" s="274">
        <f t="shared" si="3"/>
        <v>0</v>
      </c>
      <c r="P20" s="274">
        <f t="shared" si="3"/>
        <v>0</v>
      </c>
      <c r="Q20" s="274">
        <f t="shared" si="3"/>
        <v>0</v>
      </c>
      <c r="R20" s="274">
        <f t="shared" si="3"/>
        <v>0</v>
      </c>
      <c r="S20" s="274">
        <f t="shared" si="3"/>
        <v>0</v>
      </c>
      <c r="T20" s="274">
        <f t="shared" si="3"/>
        <v>0</v>
      </c>
      <c r="U20" s="274">
        <f t="shared" si="3"/>
        <v>0</v>
      </c>
      <c r="V20" s="275">
        <f t="shared" si="3"/>
        <v>0</v>
      </c>
    </row>
    <row r="21" spans="2:24" x14ac:dyDescent="0.2">
      <c r="B21" s="42" t="s">
        <v>102</v>
      </c>
      <c r="C21" s="45">
        <f>IF(C23&lt;=$C$14,$C$17,0)</f>
        <v>3.2258064516129031E-2</v>
      </c>
      <c r="D21" s="45">
        <f>IF(D23&lt;=$C$14,$C$17,0)</f>
        <v>3.2258064516129031E-2</v>
      </c>
      <c r="E21" s="45">
        <f t="shared" ref="E21:V21" si="4">IF(E23&lt;=$C$14,$C$17,0)</f>
        <v>3.2258064516129031E-2</v>
      </c>
      <c r="F21" s="45">
        <f t="shared" si="4"/>
        <v>3.2258064516129031E-2</v>
      </c>
      <c r="G21" s="45">
        <f t="shared" si="4"/>
        <v>3.2258064516129031E-2</v>
      </c>
      <c r="H21" s="45">
        <f t="shared" si="4"/>
        <v>3.2258064516129031E-2</v>
      </c>
      <c r="I21" s="45">
        <f t="shared" si="4"/>
        <v>3.2258064516129031E-2</v>
      </c>
      <c r="J21" s="45">
        <f t="shared" si="4"/>
        <v>3.2258064516129031E-2</v>
      </c>
      <c r="K21" s="45">
        <f t="shared" si="4"/>
        <v>3.2258064516129031E-2</v>
      </c>
      <c r="L21" s="45">
        <f t="shared" si="4"/>
        <v>3.2258064516129031E-2</v>
      </c>
      <c r="M21" s="45">
        <f t="shared" si="4"/>
        <v>3.2258064516129031E-2</v>
      </c>
      <c r="N21" s="45">
        <f t="shared" si="4"/>
        <v>3.2258064516129031E-2</v>
      </c>
      <c r="O21" s="45">
        <f t="shared" si="4"/>
        <v>3.2258064516129031E-2</v>
      </c>
      <c r="P21" s="45">
        <f t="shared" si="4"/>
        <v>3.2258064516129031E-2</v>
      </c>
      <c r="Q21" s="45">
        <f t="shared" si="4"/>
        <v>3.2258064516129031E-2</v>
      </c>
      <c r="R21" s="45">
        <f t="shared" si="4"/>
        <v>3.2258064516129031E-2</v>
      </c>
      <c r="S21" s="45">
        <f t="shared" si="4"/>
        <v>3.2258064516129031E-2</v>
      </c>
      <c r="T21" s="45">
        <f t="shared" si="4"/>
        <v>3.2258064516129031E-2</v>
      </c>
      <c r="U21" s="45">
        <f t="shared" si="4"/>
        <v>3.2258064516129031E-2</v>
      </c>
      <c r="V21" s="60">
        <f t="shared" si="4"/>
        <v>3.2258064516129031E-2</v>
      </c>
      <c r="X21" s="276"/>
    </row>
    <row r="22" spans="2:24" x14ac:dyDescent="0.2">
      <c r="B22" s="42" t="s">
        <v>104</v>
      </c>
      <c r="C22" s="277">
        <f>$C$20*C21</f>
        <v>0</v>
      </c>
      <c r="D22" s="277">
        <f>$C$20*D21</f>
        <v>0</v>
      </c>
      <c r="E22" s="277">
        <f>$C$20*E21</f>
        <v>0</v>
      </c>
      <c r="F22" s="277">
        <f>$C$20*F21</f>
        <v>0</v>
      </c>
      <c r="G22" s="277">
        <f>$C$20*G21</f>
        <v>0</v>
      </c>
      <c r="H22" s="277">
        <f t="shared" ref="H22:V22" si="5">$C$20*H21</f>
        <v>0</v>
      </c>
      <c r="I22" s="277">
        <f t="shared" si="5"/>
        <v>0</v>
      </c>
      <c r="J22" s="277">
        <f t="shared" si="5"/>
        <v>0</v>
      </c>
      <c r="K22" s="277">
        <f t="shared" si="5"/>
        <v>0</v>
      </c>
      <c r="L22" s="277">
        <f t="shared" si="5"/>
        <v>0</v>
      </c>
      <c r="M22" s="277">
        <f t="shared" si="5"/>
        <v>0</v>
      </c>
      <c r="N22" s="277">
        <f t="shared" si="5"/>
        <v>0</v>
      </c>
      <c r="O22" s="277">
        <f t="shared" si="5"/>
        <v>0</v>
      </c>
      <c r="P22" s="277">
        <f t="shared" si="5"/>
        <v>0</v>
      </c>
      <c r="Q22" s="277">
        <f t="shared" si="5"/>
        <v>0</v>
      </c>
      <c r="R22" s="277">
        <f t="shared" si="5"/>
        <v>0</v>
      </c>
      <c r="S22" s="277">
        <f t="shared" si="5"/>
        <v>0</v>
      </c>
      <c r="T22" s="277">
        <f t="shared" si="5"/>
        <v>0</v>
      </c>
      <c r="U22" s="277">
        <f t="shared" si="5"/>
        <v>0</v>
      </c>
      <c r="V22" s="278">
        <f t="shared" si="5"/>
        <v>0</v>
      </c>
      <c r="X22" s="276"/>
    </row>
    <row r="23" spans="2:24" ht="13.8" thickBot="1" x14ac:dyDescent="0.25">
      <c r="B23" s="271"/>
      <c r="C23" s="136">
        <v>1</v>
      </c>
      <c r="D23" s="136">
        <v>2</v>
      </c>
      <c r="E23" s="136">
        <v>3</v>
      </c>
      <c r="F23" s="136">
        <v>4</v>
      </c>
      <c r="G23" s="136">
        <v>5</v>
      </c>
      <c r="H23" s="136">
        <v>6</v>
      </c>
      <c r="I23" s="136">
        <v>7</v>
      </c>
      <c r="J23" s="136">
        <v>8</v>
      </c>
      <c r="K23" s="136">
        <v>9</v>
      </c>
      <c r="L23" s="136">
        <v>10</v>
      </c>
      <c r="M23" s="136">
        <v>11</v>
      </c>
      <c r="N23" s="136">
        <v>12</v>
      </c>
      <c r="O23" s="136">
        <v>13</v>
      </c>
      <c r="P23" s="136">
        <v>14</v>
      </c>
      <c r="Q23" s="136">
        <v>15</v>
      </c>
      <c r="R23" s="136">
        <v>16</v>
      </c>
      <c r="S23" s="136">
        <v>17</v>
      </c>
      <c r="T23" s="136">
        <v>18</v>
      </c>
      <c r="U23" s="136">
        <v>19</v>
      </c>
      <c r="V23" s="272">
        <v>20</v>
      </c>
    </row>
    <row r="24" spans="2:24" ht="13.8" thickBot="1" x14ac:dyDescent="0.25">
      <c r="B24" s="45"/>
      <c r="C24" s="45"/>
      <c r="D24" s="45"/>
      <c r="E24" s="45"/>
      <c r="F24" s="45"/>
      <c r="G24" s="45"/>
      <c r="H24" s="45"/>
      <c r="I24" s="45"/>
      <c r="J24" s="45"/>
      <c r="K24" s="45"/>
      <c r="L24" s="45"/>
      <c r="M24" s="45"/>
      <c r="N24" s="45"/>
      <c r="O24" s="45"/>
      <c r="P24" s="45"/>
      <c r="Q24" s="45"/>
      <c r="R24" s="45"/>
      <c r="S24" s="45"/>
      <c r="T24" s="45"/>
      <c r="U24" s="45"/>
      <c r="V24" s="45"/>
    </row>
    <row r="25" spans="2:24" x14ac:dyDescent="0.2">
      <c r="B25" s="268" t="s">
        <v>108</v>
      </c>
      <c r="C25" s="273"/>
      <c r="D25" s="273"/>
      <c r="E25" s="273"/>
      <c r="F25" s="273"/>
      <c r="G25" s="273"/>
      <c r="H25" s="273"/>
      <c r="I25" s="273"/>
      <c r="J25" s="273"/>
      <c r="K25" s="273"/>
      <c r="L25" s="273"/>
      <c r="M25" s="273"/>
      <c r="N25" s="273"/>
      <c r="O25" s="273"/>
      <c r="P25" s="273"/>
      <c r="Q25" s="273"/>
      <c r="R25" s="273"/>
      <c r="S25" s="273"/>
      <c r="T25" s="273"/>
      <c r="U25" s="273"/>
      <c r="V25" s="28"/>
    </row>
    <row r="26" spans="2:24" x14ac:dyDescent="0.2">
      <c r="B26" s="42" t="s">
        <v>106</v>
      </c>
      <c r="C26" s="45">
        <f>VLOOKUP(C14,【シート３】減価償却率表!$A$9:$E$107,3)</f>
        <v>6.5000000000000002E-2</v>
      </c>
      <c r="D26" s="45"/>
      <c r="E26" s="45"/>
      <c r="F26" s="45"/>
      <c r="G26" s="45"/>
      <c r="H26" s="45"/>
      <c r="I26" s="45"/>
      <c r="J26" s="45"/>
      <c r="K26" s="45"/>
      <c r="L26" s="45"/>
      <c r="M26" s="45"/>
      <c r="N26" s="45"/>
      <c r="O26" s="45"/>
      <c r="P26" s="45"/>
      <c r="Q26" s="45"/>
      <c r="R26" s="45"/>
      <c r="S26" s="45"/>
      <c r="T26" s="45"/>
      <c r="U26" s="45"/>
      <c r="V26" s="60"/>
    </row>
    <row r="27" spans="2:24" x14ac:dyDescent="0.2">
      <c r="B27" s="42" t="s">
        <v>109</v>
      </c>
      <c r="C27" s="45">
        <f>VLOOKUP(C14,【シート３】減価償却率表!$A$9:$E$107,4)</f>
        <v>6.7000000000000004E-2</v>
      </c>
      <c r="D27" s="45"/>
      <c r="E27" s="45"/>
      <c r="F27" s="45"/>
      <c r="G27" s="45"/>
      <c r="H27" s="45"/>
      <c r="I27" s="45"/>
      <c r="J27" s="45"/>
      <c r="K27" s="45"/>
      <c r="L27" s="45"/>
      <c r="M27" s="45"/>
      <c r="N27" s="45"/>
      <c r="O27" s="45"/>
      <c r="P27" s="45"/>
      <c r="Q27" s="45"/>
      <c r="R27" s="45"/>
      <c r="S27" s="45"/>
      <c r="T27" s="45"/>
      <c r="U27" s="45"/>
      <c r="V27" s="60"/>
    </row>
    <row r="28" spans="2:24" x14ac:dyDescent="0.2">
      <c r="B28" s="42" t="s">
        <v>110</v>
      </c>
      <c r="C28" s="45">
        <f>VLOOKUP(C14,【シート３】減価償却率表!$A$9:$E$107,5)</f>
        <v>2.2859999999999998E-2</v>
      </c>
      <c r="D28" s="45"/>
      <c r="E28" s="45"/>
      <c r="F28" s="45"/>
      <c r="G28" s="45"/>
      <c r="H28" s="45"/>
      <c r="I28" s="45"/>
      <c r="J28" s="45"/>
      <c r="K28" s="45"/>
      <c r="L28" s="45"/>
      <c r="M28" s="45"/>
      <c r="N28" s="45"/>
      <c r="O28" s="45"/>
      <c r="P28" s="45"/>
      <c r="Q28" s="45"/>
      <c r="R28" s="45"/>
      <c r="S28" s="45"/>
      <c r="T28" s="45"/>
      <c r="U28" s="45"/>
      <c r="V28" s="60"/>
    </row>
    <row r="29" spans="2:24" x14ac:dyDescent="0.2">
      <c r="B29" s="42" t="s">
        <v>111</v>
      </c>
      <c r="C29" s="279">
        <f>C13*C28</f>
        <v>0</v>
      </c>
      <c r="D29" s="279"/>
      <c r="E29" s="279"/>
      <c r="F29" s="279"/>
      <c r="G29" s="279"/>
      <c r="H29" s="279"/>
      <c r="I29" s="279"/>
      <c r="J29" s="279"/>
      <c r="K29" s="279"/>
      <c r="L29" s="279"/>
      <c r="M29" s="279"/>
      <c r="N29" s="279"/>
      <c r="O29" s="279"/>
      <c r="P29" s="279"/>
      <c r="Q29" s="279"/>
      <c r="R29" s="279"/>
      <c r="S29" s="279"/>
      <c r="T29" s="279"/>
      <c r="U29" s="279"/>
      <c r="V29" s="126"/>
    </row>
    <row r="30" spans="2:24" x14ac:dyDescent="0.2">
      <c r="B30" s="42"/>
      <c r="C30" s="45"/>
      <c r="D30" s="45"/>
      <c r="E30" s="45"/>
      <c r="F30" s="45"/>
      <c r="G30" s="45"/>
      <c r="H30" s="45"/>
      <c r="I30" s="45"/>
      <c r="J30" s="45"/>
      <c r="K30" s="45"/>
      <c r="L30" s="45"/>
      <c r="M30" s="45"/>
      <c r="N30" s="45"/>
      <c r="O30" s="45"/>
      <c r="P30" s="45"/>
      <c r="Q30" s="45"/>
      <c r="R30" s="45"/>
      <c r="S30" s="45"/>
      <c r="T30" s="45"/>
      <c r="U30" s="45"/>
      <c r="V30" s="60"/>
    </row>
    <row r="31" spans="2:24" x14ac:dyDescent="0.2">
      <c r="B31" s="42"/>
      <c r="C31" s="45" t="s">
        <v>79</v>
      </c>
      <c r="D31" s="45" t="s">
        <v>80</v>
      </c>
      <c r="E31" s="45" t="s">
        <v>81</v>
      </c>
      <c r="F31" s="45" t="s">
        <v>82</v>
      </c>
      <c r="G31" s="45" t="s">
        <v>83</v>
      </c>
      <c r="H31" s="45" t="s">
        <v>84</v>
      </c>
      <c r="I31" s="45" t="s">
        <v>85</v>
      </c>
      <c r="J31" s="45" t="s">
        <v>86</v>
      </c>
      <c r="K31" s="45" t="s">
        <v>87</v>
      </c>
      <c r="L31" s="45" t="s">
        <v>88</v>
      </c>
      <c r="M31" s="45" t="s">
        <v>89</v>
      </c>
      <c r="N31" s="45" t="s">
        <v>90</v>
      </c>
      <c r="O31" s="45" t="s">
        <v>91</v>
      </c>
      <c r="P31" s="45" t="s">
        <v>92</v>
      </c>
      <c r="Q31" s="45" t="s">
        <v>93</v>
      </c>
      <c r="R31" s="45" t="s">
        <v>94</v>
      </c>
      <c r="S31" s="45" t="s">
        <v>95</v>
      </c>
      <c r="T31" s="45" t="s">
        <v>96</v>
      </c>
      <c r="U31" s="45" t="s">
        <v>97</v>
      </c>
      <c r="V31" s="60" t="s">
        <v>98</v>
      </c>
    </row>
    <row r="32" spans="2:24" x14ac:dyDescent="0.2">
      <c r="B32" s="42" t="s">
        <v>105</v>
      </c>
      <c r="C32" s="274">
        <f>C13</f>
        <v>0</v>
      </c>
      <c r="D32" s="274">
        <f>C32-C34</f>
        <v>0</v>
      </c>
      <c r="E32" s="274">
        <f t="shared" ref="E32:K32" si="6">D32-D34</f>
        <v>0</v>
      </c>
      <c r="F32" s="274">
        <f t="shared" si="6"/>
        <v>0</v>
      </c>
      <c r="G32" s="274">
        <f t="shared" si="6"/>
        <v>0</v>
      </c>
      <c r="H32" s="274">
        <f t="shared" si="6"/>
        <v>0</v>
      </c>
      <c r="I32" s="274">
        <f t="shared" si="6"/>
        <v>0</v>
      </c>
      <c r="J32" s="274">
        <f t="shared" si="6"/>
        <v>0</v>
      </c>
      <c r="K32" s="274">
        <f t="shared" si="6"/>
        <v>0</v>
      </c>
      <c r="L32" s="274">
        <f t="shared" ref="L32:V32" si="7">K32-K34</f>
        <v>0</v>
      </c>
      <c r="M32" s="274">
        <f t="shared" si="7"/>
        <v>0</v>
      </c>
      <c r="N32" s="274">
        <f t="shared" si="7"/>
        <v>0</v>
      </c>
      <c r="O32" s="274">
        <f t="shared" si="7"/>
        <v>0</v>
      </c>
      <c r="P32" s="274">
        <f t="shared" si="7"/>
        <v>0</v>
      </c>
      <c r="Q32" s="274">
        <f t="shared" si="7"/>
        <v>0</v>
      </c>
      <c r="R32" s="274">
        <f t="shared" si="7"/>
        <v>0</v>
      </c>
      <c r="S32" s="274">
        <f t="shared" si="7"/>
        <v>0</v>
      </c>
      <c r="T32" s="274">
        <f t="shared" si="7"/>
        <v>0</v>
      </c>
      <c r="U32" s="274">
        <f t="shared" si="7"/>
        <v>0</v>
      </c>
      <c r="V32" s="275">
        <f t="shared" si="7"/>
        <v>0</v>
      </c>
    </row>
    <row r="33" spans="2:22" x14ac:dyDescent="0.2">
      <c r="B33" s="42" t="s">
        <v>102</v>
      </c>
      <c r="C33" s="45">
        <f>IF(OR(B33=$C$27,B33="－"),"－",IF(C32*$C$26&gt;$C$29,$C$26,$C$27))</f>
        <v>6.7000000000000004E-2</v>
      </c>
      <c r="D33" s="45" t="str">
        <f t="shared" ref="D33:V33" si="8">IF(OR(C33=$C$27,C33="－"),"－",IF(D32*$C$26&gt;$C$29,$C$26,$C$27))</f>
        <v>－</v>
      </c>
      <c r="E33" s="45" t="str">
        <f t="shared" si="8"/>
        <v>－</v>
      </c>
      <c r="F33" s="45" t="str">
        <f t="shared" si="8"/>
        <v>－</v>
      </c>
      <c r="G33" s="45" t="str">
        <f t="shared" si="8"/>
        <v>－</v>
      </c>
      <c r="H33" s="45" t="str">
        <f t="shared" si="8"/>
        <v>－</v>
      </c>
      <c r="I33" s="45" t="str">
        <f t="shared" si="8"/>
        <v>－</v>
      </c>
      <c r="J33" s="45" t="str">
        <f t="shared" si="8"/>
        <v>－</v>
      </c>
      <c r="K33" s="45" t="str">
        <f t="shared" si="8"/>
        <v>－</v>
      </c>
      <c r="L33" s="45" t="str">
        <f t="shared" si="8"/>
        <v>－</v>
      </c>
      <c r="M33" s="45" t="str">
        <f t="shared" si="8"/>
        <v>－</v>
      </c>
      <c r="N33" s="45" t="str">
        <f t="shared" si="8"/>
        <v>－</v>
      </c>
      <c r="O33" s="45" t="str">
        <f t="shared" si="8"/>
        <v>－</v>
      </c>
      <c r="P33" s="45" t="str">
        <f t="shared" si="8"/>
        <v>－</v>
      </c>
      <c r="Q33" s="45" t="str">
        <f t="shared" si="8"/>
        <v>－</v>
      </c>
      <c r="R33" s="45" t="str">
        <f t="shared" si="8"/>
        <v>－</v>
      </c>
      <c r="S33" s="45" t="str">
        <f t="shared" si="8"/>
        <v>－</v>
      </c>
      <c r="T33" s="45" t="str">
        <f t="shared" si="8"/>
        <v>－</v>
      </c>
      <c r="U33" s="45" t="str">
        <f t="shared" si="8"/>
        <v>－</v>
      </c>
      <c r="V33" s="60" t="str">
        <f t="shared" si="8"/>
        <v>－</v>
      </c>
    </row>
    <row r="34" spans="2:22" x14ac:dyDescent="0.2">
      <c r="B34" s="42" t="s">
        <v>104</v>
      </c>
      <c r="C34" s="280">
        <f t="shared" ref="C34:U34" si="9">IF(C35&lt;=$C$14,IF(C33=$C$26,C32*C33,IF(C33=$C$27,C32*$C$27,IF(C33="－",MIN(B34,C32),"－"))),0)</f>
        <v>0</v>
      </c>
      <c r="D34" s="280">
        <f t="shared" si="9"/>
        <v>0</v>
      </c>
      <c r="E34" s="280">
        <f t="shared" si="9"/>
        <v>0</v>
      </c>
      <c r="F34" s="280">
        <f t="shared" si="9"/>
        <v>0</v>
      </c>
      <c r="G34" s="280">
        <f t="shared" si="9"/>
        <v>0</v>
      </c>
      <c r="H34" s="280">
        <f t="shared" si="9"/>
        <v>0</v>
      </c>
      <c r="I34" s="280">
        <f t="shared" si="9"/>
        <v>0</v>
      </c>
      <c r="J34" s="280">
        <f t="shared" si="9"/>
        <v>0</v>
      </c>
      <c r="K34" s="280">
        <f t="shared" si="9"/>
        <v>0</v>
      </c>
      <c r="L34" s="280">
        <f t="shared" si="9"/>
        <v>0</v>
      </c>
      <c r="M34" s="280">
        <f t="shared" si="9"/>
        <v>0</v>
      </c>
      <c r="N34" s="280">
        <f t="shared" si="9"/>
        <v>0</v>
      </c>
      <c r="O34" s="280">
        <f t="shared" si="9"/>
        <v>0</v>
      </c>
      <c r="P34" s="280">
        <f t="shared" si="9"/>
        <v>0</v>
      </c>
      <c r="Q34" s="280">
        <f t="shared" si="9"/>
        <v>0</v>
      </c>
      <c r="R34" s="280">
        <f t="shared" si="9"/>
        <v>0</v>
      </c>
      <c r="S34" s="280">
        <f t="shared" si="9"/>
        <v>0</v>
      </c>
      <c r="T34" s="280">
        <f t="shared" si="9"/>
        <v>0</v>
      </c>
      <c r="U34" s="280">
        <f t="shared" si="9"/>
        <v>0</v>
      </c>
      <c r="V34" s="281">
        <f t="shared" ref="V34" si="10">IF(V35&lt;=$C$14,IF(V33=$C$26,V32*V33,IF(V33=$C$27,V32*$C$27,IF(V33="－",MIN(U34,V32),"－"))),0)</f>
        <v>0</v>
      </c>
    </row>
    <row r="35" spans="2:22" s="284" customFormat="1" x14ac:dyDescent="0.2">
      <c r="B35" s="269"/>
      <c r="C35" s="282">
        <v>1</v>
      </c>
      <c r="D35" s="282">
        <v>2</v>
      </c>
      <c r="E35" s="282">
        <v>3</v>
      </c>
      <c r="F35" s="282">
        <v>4</v>
      </c>
      <c r="G35" s="282">
        <v>5</v>
      </c>
      <c r="H35" s="282">
        <v>6</v>
      </c>
      <c r="I35" s="282">
        <v>7</v>
      </c>
      <c r="J35" s="282">
        <v>8</v>
      </c>
      <c r="K35" s="282">
        <v>9</v>
      </c>
      <c r="L35" s="282">
        <v>10</v>
      </c>
      <c r="M35" s="282">
        <v>11</v>
      </c>
      <c r="N35" s="282">
        <v>12</v>
      </c>
      <c r="O35" s="282">
        <v>13</v>
      </c>
      <c r="P35" s="282">
        <v>14</v>
      </c>
      <c r="Q35" s="282">
        <v>15</v>
      </c>
      <c r="R35" s="282">
        <v>16</v>
      </c>
      <c r="S35" s="282">
        <v>17</v>
      </c>
      <c r="T35" s="282">
        <v>18</v>
      </c>
      <c r="U35" s="282">
        <v>19</v>
      </c>
      <c r="V35" s="283">
        <v>20</v>
      </c>
    </row>
    <row r="36" spans="2:22" ht="13.8" thickBot="1" x14ac:dyDescent="0.25">
      <c r="B36" s="271" t="s">
        <v>233</v>
      </c>
      <c r="C36" s="136">
        <f>C32*0.014</f>
        <v>0</v>
      </c>
      <c r="D36" s="136">
        <f>D32*0.014</f>
        <v>0</v>
      </c>
      <c r="E36" s="136">
        <f>E32*0.014</f>
        <v>0</v>
      </c>
      <c r="F36" s="136">
        <f>F32*0.014</f>
        <v>0</v>
      </c>
      <c r="G36" s="136">
        <f t="shared" ref="G36:U36" si="11">G32*0.014</f>
        <v>0</v>
      </c>
      <c r="H36" s="136">
        <f t="shared" si="11"/>
        <v>0</v>
      </c>
      <c r="I36" s="136">
        <f t="shared" si="11"/>
        <v>0</v>
      </c>
      <c r="J36" s="136">
        <f t="shared" si="11"/>
        <v>0</v>
      </c>
      <c r="K36" s="136">
        <f t="shared" si="11"/>
        <v>0</v>
      </c>
      <c r="L36" s="136">
        <f t="shared" si="11"/>
        <v>0</v>
      </c>
      <c r="M36" s="136">
        <f t="shared" si="11"/>
        <v>0</v>
      </c>
      <c r="N36" s="136">
        <f t="shared" si="11"/>
        <v>0</v>
      </c>
      <c r="O36" s="136">
        <f t="shared" si="11"/>
        <v>0</v>
      </c>
      <c r="P36" s="136">
        <f t="shared" si="11"/>
        <v>0</v>
      </c>
      <c r="Q36" s="136">
        <f t="shared" si="11"/>
        <v>0</v>
      </c>
      <c r="R36" s="136">
        <f t="shared" si="11"/>
        <v>0</v>
      </c>
      <c r="S36" s="136">
        <f t="shared" si="11"/>
        <v>0</v>
      </c>
      <c r="T36" s="136">
        <f t="shared" si="11"/>
        <v>0</v>
      </c>
      <c r="U36" s="136">
        <f t="shared" si="11"/>
        <v>0</v>
      </c>
      <c r="V36" s="272">
        <f>V32*0.014</f>
        <v>0</v>
      </c>
    </row>
    <row r="38" spans="2:22" ht="13.8" thickBot="1" x14ac:dyDescent="0.25">
      <c r="B38" s="25" t="s">
        <v>215</v>
      </c>
    </row>
    <row r="39" spans="2:22" x14ac:dyDescent="0.2">
      <c r="B39" s="268" t="s">
        <v>113</v>
      </c>
      <c r="C39" s="28"/>
    </row>
    <row r="40" spans="2:22" x14ac:dyDescent="0.2">
      <c r="B40" s="269" t="s">
        <v>135</v>
      </c>
      <c r="C40" s="270">
        <f>【入力用】【シート１】キャッシュフロー算定シート!D25</f>
        <v>0</v>
      </c>
      <c r="D40" s="25" t="s">
        <v>216</v>
      </c>
    </row>
    <row r="41" spans="2:22" ht="13.8" thickBot="1" x14ac:dyDescent="0.25">
      <c r="B41" s="271" t="s">
        <v>112</v>
      </c>
      <c r="C41" s="272">
        <f>【入力用】【シート１】キャッシュフロー算定シート!D75</f>
        <v>57</v>
      </c>
    </row>
    <row r="42" spans="2:22" ht="13.8" thickBot="1" x14ac:dyDescent="0.25"/>
    <row r="43" spans="2:22" x14ac:dyDescent="0.2">
      <c r="B43" s="268" t="s">
        <v>107</v>
      </c>
      <c r="C43" s="273"/>
      <c r="D43" s="273"/>
      <c r="E43" s="273"/>
      <c r="F43" s="273"/>
      <c r="G43" s="273"/>
      <c r="H43" s="273"/>
      <c r="I43" s="273"/>
      <c r="J43" s="273"/>
      <c r="K43" s="273"/>
      <c r="L43" s="273"/>
      <c r="M43" s="273"/>
      <c r="N43" s="273"/>
      <c r="O43" s="273"/>
      <c r="P43" s="273"/>
      <c r="Q43" s="273"/>
      <c r="R43" s="273"/>
      <c r="S43" s="273"/>
      <c r="T43" s="273"/>
      <c r="U43" s="273"/>
      <c r="V43" s="28"/>
    </row>
    <row r="44" spans="2:22" x14ac:dyDescent="0.2">
      <c r="B44" s="42" t="s">
        <v>106</v>
      </c>
      <c r="C44" s="45">
        <f>1/C41</f>
        <v>1.7543859649122806E-2</v>
      </c>
      <c r="D44" s="45"/>
      <c r="E44" s="45"/>
      <c r="F44" s="45"/>
      <c r="G44" s="45"/>
      <c r="H44" s="45"/>
      <c r="I44" s="45"/>
      <c r="J44" s="45"/>
      <c r="K44" s="45"/>
      <c r="L44" s="45"/>
      <c r="M44" s="45"/>
      <c r="N44" s="45"/>
      <c r="O44" s="45"/>
      <c r="P44" s="45"/>
      <c r="Q44" s="45"/>
      <c r="R44" s="45"/>
      <c r="S44" s="45"/>
      <c r="T44" s="45"/>
      <c r="U44" s="45"/>
      <c r="V44" s="60"/>
    </row>
    <row r="45" spans="2:22" x14ac:dyDescent="0.2">
      <c r="B45" s="42"/>
      <c r="C45" s="45"/>
      <c r="D45" s="45"/>
      <c r="E45" s="45"/>
      <c r="F45" s="45"/>
      <c r="G45" s="45"/>
      <c r="H45" s="45"/>
      <c r="I45" s="45"/>
      <c r="J45" s="45"/>
      <c r="K45" s="45"/>
      <c r="L45" s="45"/>
      <c r="M45" s="45"/>
      <c r="N45" s="45"/>
      <c r="O45" s="45"/>
      <c r="P45" s="45"/>
      <c r="Q45" s="45"/>
      <c r="R45" s="45"/>
      <c r="S45" s="45"/>
      <c r="T45" s="45"/>
      <c r="U45" s="45"/>
      <c r="V45" s="60"/>
    </row>
    <row r="46" spans="2:22" x14ac:dyDescent="0.2">
      <c r="B46" s="42"/>
      <c r="C46" s="45" t="s">
        <v>6</v>
      </c>
      <c r="D46" s="45" t="s">
        <v>7</v>
      </c>
      <c r="E46" s="45" t="s">
        <v>8</v>
      </c>
      <c r="F46" s="45" t="s">
        <v>9</v>
      </c>
      <c r="G46" s="45" t="s">
        <v>10</v>
      </c>
      <c r="H46" s="45" t="s">
        <v>11</v>
      </c>
      <c r="I46" s="45" t="s">
        <v>12</v>
      </c>
      <c r="J46" s="45" t="s">
        <v>13</v>
      </c>
      <c r="K46" s="45" t="s">
        <v>14</v>
      </c>
      <c r="L46" s="45" t="s">
        <v>15</v>
      </c>
      <c r="M46" s="45" t="s">
        <v>16</v>
      </c>
      <c r="N46" s="45" t="s">
        <v>17</v>
      </c>
      <c r="O46" s="45" t="s">
        <v>18</v>
      </c>
      <c r="P46" s="45" t="s">
        <v>19</v>
      </c>
      <c r="Q46" s="45" t="s">
        <v>20</v>
      </c>
      <c r="R46" s="45" t="s">
        <v>21</v>
      </c>
      <c r="S46" s="45" t="s">
        <v>22</v>
      </c>
      <c r="T46" s="45" t="s">
        <v>23</v>
      </c>
      <c r="U46" s="45" t="s">
        <v>24</v>
      </c>
      <c r="V46" s="60" t="s">
        <v>25</v>
      </c>
    </row>
    <row r="47" spans="2:22" x14ac:dyDescent="0.2">
      <c r="B47" s="42" t="s">
        <v>103</v>
      </c>
      <c r="C47" s="274">
        <f>C40</f>
        <v>0</v>
      </c>
      <c r="D47" s="274">
        <f>C47-C49</f>
        <v>0</v>
      </c>
      <c r="E47" s="274">
        <f t="shared" ref="E47" si="12">D47-D49</f>
        <v>0</v>
      </c>
      <c r="F47" s="274">
        <f t="shared" ref="F47" si="13">E47-E49</f>
        <v>0</v>
      </c>
      <c r="G47" s="274">
        <f t="shared" ref="G47" si="14">F47-F49</f>
        <v>0</v>
      </c>
      <c r="H47" s="274">
        <f t="shared" ref="H47" si="15">G47-G49</f>
        <v>0</v>
      </c>
      <c r="I47" s="274">
        <f t="shared" ref="I47" si="16">H47-H49</f>
        <v>0</v>
      </c>
      <c r="J47" s="274">
        <f t="shared" ref="J47" si="17">I47-I49</f>
        <v>0</v>
      </c>
      <c r="K47" s="274">
        <f t="shared" ref="K47" si="18">J47-J49</f>
        <v>0</v>
      </c>
      <c r="L47" s="274">
        <f t="shared" ref="L47" si="19">K47-K49</f>
        <v>0</v>
      </c>
      <c r="M47" s="274">
        <f t="shared" ref="M47" si="20">L47-L49</f>
        <v>0</v>
      </c>
      <c r="N47" s="274">
        <f t="shared" ref="N47" si="21">M47-M49</f>
        <v>0</v>
      </c>
      <c r="O47" s="274">
        <f t="shared" ref="O47" si="22">N47-N49</f>
        <v>0</v>
      </c>
      <c r="P47" s="274">
        <f t="shared" ref="P47" si="23">O47-O49</f>
        <v>0</v>
      </c>
      <c r="Q47" s="274">
        <f t="shared" ref="Q47" si="24">P47-P49</f>
        <v>0</v>
      </c>
      <c r="R47" s="274">
        <f t="shared" ref="R47" si="25">Q47-Q49</f>
        <v>0</v>
      </c>
      <c r="S47" s="274">
        <f t="shared" ref="S47" si="26">R47-R49</f>
        <v>0</v>
      </c>
      <c r="T47" s="274">
        <f t="shared" ref="T47" si="27">S47-S49</f>
        <v>0</v>
      </c>
      <c r="U47" s="274">
        <f t="shared" ref="U47" si="28">T47-T49</f>
        <v>0</v>
      </c>
      <c r="V47" s="275">
        <f t="shared" ref="V47" si="29">U47-U49</f>
        <v>0</v>
      </c>
    </row>
    <row r="48" spans="2:22" x14ac:dyDescent="0.2">
      <c r="B48" s="42" t="s">
        <v>102</v>
      </c>
      <c r="C48" s="45">
        <f>IF(C50&lt;=$C$14,$C$44,0)</f>
        <v>1.7543859649122806E-2</v>
      </c>
      <c r="D48" s="45">
        <f>IF(D50&lt;=$C$14,$C$44,0)</f>
        <v>1.7543859649122806E-2</v>
      </c>
      <c r="E48" s="45">
        <f t="shared" ref="E48:V48" si="30">IF(E50&lt;=$C$14,$C$44,0)</f>
        <v>1.7543859649122806E-2</v>
      </c>
      <c r="F48" s="45">
        <f t="shared" si="30"/>
        <v>1.7543859649122806E-2</v>
      </c>
      <c r="G48" s="45">
        <f t="shared" si="30"/>
        <v>1.7543859649122806E-2</v>
      </c>
      <c r="H48" s="45">
        <f t="shared" si="30"/>
        <v>1.7543859649122806E-2</v>
      </c>
      <c r="I48" s="45">
        <f t="shared" si="30"/>
        <v>1.7543859649122806E-2</v>
      </c>
      <c r="J48" s="45">
        <f t="shared" si="30"/>
        <v>1.7543859649122806E-2</v>
      </c>
      <c r="K48" s="45">
        <f t="shared" si="30"/>
        <v>1.7543859649122806E-2</v>
      </c>
      <c r="L48" s="45">
        <f t="shared" si="30"/>
        <v>1.7543859649122806E-2</v>
      </c>
      <c r="M48" s="45">
        <f t="shared" si="30"/>
        <v>1.7543859649122806E-2</v>
      </c>
      <c r="N48" s="45">
        <f t="shared" si="30"/>
        <v>1.7543859649122806E-2</v>
      </c>
      <c r="O48" s="45">
        <f t="shared" si="30"/>
        <v>1.7543859649122806E-2</v>
      </c>
      <c r="P48" s="45">
        <f t="shared" si="30"/>
        <v>1.7543859649122806E-2</v>
      </c>
      <c r="Q48" s="45">
        <f t="shared" si="30"/>
        <v>1.7543859649122806E-2</v>
      </c>
      <c r="R48" s="45">
        <f t="shared" si="30"/>
        <v>1.7543859649122806E-2</v>
      </c>
      <c r="S48" s="45">
        <f t="shared" si="30"/>
        <v>1.7543859649122806E-2</v>
      </c>
      <c r="T48" s="45">
        <f t="shared" si="30"/>
        <v>1.7543859649122806E-2</v>
      </c>
      <c r="U48" s="45">
        <f t="shared" si="30"/>
        <v>1.7543859649122806E-2</v>
      </c>
      <c r="V48" s="60">
        <f t="shared" si="30"/>
        <v>1.7543859649122806E-2</v>
      </c>
    </row>
    <row r="49" spans="2:23" x14ac:dyDescent="0.2">
      <c r="B49" s="42" t="s">
        <v>104</v>
      </c>
      <c r="C49" s="277">
        <f t="shared" ref="C49:V49" si="31">$C$47*C48</f>
        <v>0</v>
      </c>
      <c r="D49" s="277">
        <f t="shared" si="31"/>
        <v>0</v>
      </c>
      <c r="E49" s="277">
        <f t="shared" si="31"/>
        <v>0</v>
      </c>
      <c r="F49" s="277">
        <f t="shared" si="31"/>
        <v>0</v>
      </c>
      <c r="G49" s="277">
        <f t="shared" si="31"/>
        <v>0</v>
      </c>
      <c r="H49" s="277">
        <f t="shared" si="31"/>
        <v>0</v>
      </c>
      <c r="I49" s="277">
        <f t="shared" si="31"/>
        <v>0</v>
      </c>
      <c r="J49" s="277">
        <f t="shared" si="31"/>
        <v>0</v>
      </c>
      <c r="K49" s="277">
        <f t="shared" si="31"/>
        <v>0</v>
      </c>
      <c r="L49" s="277">
        <f t="shared" si="31"/>
        <v>0</v>
      </c>
      <c r="M49" s="277">
        <f t="shared" si="31"/>
        <v>0</v>
      </c>
      <c r="N49" s="277">
        <f t="shared" si="31"/>
        <v>0</v>
      </c>
      <c r="O49" s="277">
        <f t="shared" si="31"/>
        <v>0</v>
      </c>
      <c r="P49" s="277">
        <f t="shared" si="31"/>
        <v>0</v>
      </c>
      <c r="Q49" s="277">
        <f t="shared" si="31"/>
        <v>0</v>
      </c>
      <c r="R49" s="277">
        <f t="shared" si="31"/>
        <v>0</v>
      </c>
      <c r="S49" s="277">
        <f t="shared" si="31"/>
        <v>0</v>
      </c>
      <c r="T49" s="277">
        <f t="shared" si="31"/>
        <v>0</v>
      </c>
      <c r="U49" s="277">
        <f t="shared" si="31"/>
        <v>0</v>
      </c>
      <c r="V49" s="278">
        <f t="shared" si="31"/>
        <v>0</v>
      </c>
      <c r="W49" s="276"/>
    </row>
    <row r="50" spans="2:23" ht="13.8" thickBot="1" x14ac:dyDescent="0.25">
      <c r="B50" s="271"/>
      <c r="C50" s="136">
        <v>1</v>
      </c>
      <c r="D50" s="136">
        <v>2</v>
      </c>
      <c r="E50" s="136">
        <v>3</v>
      </c>
      <c r="F50" s="136">
        <v>4</v>
      </c>
      <c r="G50" s="136">
        <v>5</v>
      </c>
      <c r="H50" s="136">
        <v>6</v>
      </c>
      <c r="I50" s="136">
        <v>7</v>
      </c>
      <c r="J50" s="136">
        <v>8</v>
      </c>
      <c r="K50" s="136">
        <v>9</v>
      </c>
      <c r="L50" s="136">
        <v>10</v>
      </c>
      <c r="M50" s="136">
        <v>11</v>
      </c>
      <c r="N50" s="136">
        <v>12</v>
      </c>
      <c r="O50" s="136">
        <v>13</v>
      </c>
      <c r="P50" s="136">
        <v>14</v>
      </c>
      <c r="Q50" s="136">
        <v>15</v>
      </c>
      <c r="R50" s="136">
        <v>16</v>
      </c>
      <c r="S50" s="136">
        <v>17</v>
      </c>
      <c r="T50" s="136">
        <v>18</v>
      </c>
      <c r="U50" s="136">
        <v>19</v>
      </c>
      <c r="V50" s="272">
        <v>20</v>
      </c>
      <c r="W50" s="276"/>
    </row>
    <row r="51" spans="2:23" ht="13.8" thickBot="1" x14ac:dyDescent="0.25">
      <c r="B51" s="45"/>
      <c r="C51" s="45"/>
      <c r="D51" s="45"/>
      <c r="E51" s="45"/>
      <c r="F51" s="45"/>
      <c r="G51" s="45"/>
      <c r="H51" s="45"/>
      <c r="I51" s="45"/>
      <c r="J51" s="45"/>
      <c r="K51" s="45"/>
      <c r="L51" s="45"/>
      <c r="M51" s="45"/>
      <c r="N51" s="45"/>
      <c r="O51" s="45"/>
      <c r="P51" s="45"/>
      <c r="Q51" s="45"/>
      <c r="R51" s="45"/>
      <c r="S51" s="45"/>
      <c r="T51" s="45"/>
      <c r="U51" s="45"/>
      <c r="V51" s="45"/>
    </row>
    <row r="52" spans="2:23" x14ac:dyDescent="0.2">
      <c r="B52" s="268" t="s">
        <v>108</v>
      </c>
      <c r="C52" s="273"/>
      <c r="D52" s="273"/>
      <c r="E52" s="273"/>
      <c r="F52" s="273"/>
      <c r="G52" s="273"/>
      <c r="H52" s="273"/>
      <c r="I52" s="273"/>
      <c r="J52" s="273"/>
      <c r="K52" s="273"/>
      <c r="L52" s="273"/>
      <c r="M52" s="273"/>
      <c r="N52" s="273"/>
      <c r="O52" s="273"/>
      <c r="P52" s="273"/>
      <c r="Q52" s="273"/>
      <c r="R52" s="273"/>
      <c r="S52" s="273"/>
      <c r="T52" s="273"/>
      <c r="U52" s="273"/>
      <c r="V52" s="28"/>
    </row>
    <row r="53" spans="2:23" x14ac:dyDescent="0.2">
      <c r="B53" s="42" t="s">
        <v>106</v>
      </c>
      <c r="C53" s="45">
        <f>VLOOKUP(C41,【シート３】減価償却率表!$A$9:$E$107,3)</f>
        <v>3.5000000000000003E-2</v>
      </c>
      <c r="D53" s="45"/>
      <c r="E53" s="45"/>
      <c r="F53" s="45"/>
      <c r="G53" s="45"/>
      <c r="H53" s="45"/>
      <c r="I53" s="45"/>
      <c r="J53" s="45"/>
      <c r="K53" s="45"/>
      <c r="L53" s="45"/>
      <c r="M53" s="45"/>
      <c r="N53" s="45"/>
      <c r="O53" s="45"/>
      <c r="P53" s="45"/>
      <c r="Q53" s="45"/>
      <c r="R53" s="45"/>
      <c r="S53" s="45"/>
      <c r="T53" s="45"/>
      <c r="U53" s="45"/>
      <c r="V53" s="60"/>
    </row>
    <row r="54" spans="2:23" x14ac:dyDescent="0.2">
      <c r="B54" s="42" t="s">
        <v>109</v>
      </c>
      <c r="C54" s="45">
        <f>VLOOKUP(C41,【シート３】減価償却率表!$A$9:$E$107,4)</f>
        <v>3.5999999999999997E-2</v>
      </c>
      <c r="D54" s="45"/>
      <c r="E54" s="45"/>
      <c r="F54" s="45"/>
      <c r="G54" s="45"/>
      <c r="H54" s="45"/>
      <c r="I54" s="45"/>
      <c r="J54" s="45"/>
      <c r="K54" s="45"/>
      <c r="L54" s="45"/>
      <c r="M54" s="45"/>
      <c r="N54" s="45"/>
      <c r="O54" s="45"/>
      <c r="P54" s="45"/>
      <c r="Q54" s="45"/>
      <c r="R54" s="45"/>
      <c r="S54" s="45"/>
      <c r="T54" s="45"/>
      <c r="U54" s="45"/>
      <c r="V54" s="60"/>
    </row>
    <row r="55" spans="2:23" x14ac:dyDescent="0.2">
      <c r="B55" s="42" t="s">
        <v>110</v>
      </c>
      <c r="C55" s="45">
        <f>VLOOKUP(C41,【シート３】減価償却率表!$A$9:$E$107,5)</f>
        <v>1.281E-2</v>
      </c>
      <c r="D55" s="45"/>
      <c r="E55" s="45"/>
      <c r="F55" s="45"/>
      <c r="G55" s="45"/>
      <c r="H55" s="45"/>
      <c r="I55" s="45"/>
      <c r="J55" s="45"/>
      <c r="K55" s="45"/>
      <c r="L55" s="45"/>
      <c r="M55" s="45"/>
      <c r="N55" s="45"/>
      <c r="O55" s="45"/>
      <c r="P55" s="45"/>
      <c r="Q55" s="45"/>
      <c r="R55" s="45"/>
      <c r="S55" s="45"/>
      <c r="T55" s="45"/>
      <c r="U55" s="45"/>
      <c r="V55" s="60"/>
    </row>
    <row r="56" spans="2:23" x14ac:dyDescent="0.2">
      <c r="B56" s="42" t="s">
        <v>111</v>
      </c>
      <c r="C56" s="279">
        <f>C40*C55</f>
        <v>0</v>
      </c>
      <c r="D56" s="279"/>
      <c r="E56" s="279"/>
      <c r="F56" s="279"/>
      <c r="G56" s="279"/>
      <c r="H56" s="279"/>
      <c r="I56" s="279"/>
      <c r="J56" s="279"/>
      <c r="K56" s="279"/>
      <c r="L56" s="279"/>
      <c r="M56" s="279"/>
      <c r="N56" s="279"/>
      <c r="O56" s="279"/>
      <c r="P56" s="279"/>
      <c r="Q56" s="279"/>
      <c r="R56" s="279"/>
      <c r="S56" s="279"/>
      <c r="T56" s="279"/>
      <c r="U56" s="279"/>
      <c r="V56" s="126"/>
    </row>
    <row r="57" spans="2:23" x14ac:dyDescent="0.2">
      <c r="B57" s="42"/>
      <c r="C57" s="45"/>
      <c r="D57" s="45"/>
      <c r="E57" s="45"/>
      <c r="F57" s="45"/>
      <c r="G57" s="45"/>
      <c r="H57" s="45"/>
      <c r="I57" s="45"/>
      <c r="J57" s="45"/>
      <c r="K57" s="45"/>
      <c r="L57" s="45"/>
      <c r="M57" s="45"/>
      <c r="N57" s="45"/>
      <c r="O57" s="45"/>
      <c r="P57" s="45"/>
      <c r="Q57" s="45"/>
      <c r="R57" s="45"/>
      <c r="S57" s="45"/>
      <c r="T57" s="45"/>
      <c r="U57" s="45"/>
      <c r="V57" s="60"/>
    </row>
    <row r="58" spans="2:23" x14ac:dyDescent="0.2">
      <c r="B58" s="42"/>
      <c r="C58" s="45" t="s">
        <v>6</v>
      </c>
      <c r="D58" s="45" t="s">
        <v>7</v>
      </c>
      <c r="E58" s="45" t="s">
        <v>8</v>
      </c>
      <c r="F58" s="45" t="s">
        <v>9</v>
      </c>
      <c r="G58" s="45" t="s">
        <v>10</v>
      </c>
      <c r="H58" s="45" t="s">
        <v>11</v>
      </c>
      <c r="I58" s="45" t="s">
        <v>12</v>
      </c>
      <c r="J58" s="45" t="s">
        <v>13</v>
      </c>
      <c r="K58" s="45" t="s">
        <v>14</v>
      </c>
      <c r="L58" s="45" t="s">
        <v>15</v>
      </c>
      <c r="M58" s="45" t="s">
        <v>16</v>
      </c>
      <c r="N58" s="45" t="s">
        <v>17</v>
      </c>
      <c r="O58" s="45" t="s">
        <v>18</v>
      </c>
      <c r="P58" s="45" t="s">
        <v>19</v>
      </c>
      <c r="Q58" s="45" t="s">
        <v>20</v>
      </c>
      <c r="R58" s="45" t="s">
        <v>21</v>
      </c>
      <c r="S58" s="45" t="s">
        <v>22</v>
      </c>
      <c r="T58" s="45" t="s">
        <v>23</v>
      </c>
      <c r="U58" s="45" t="s">
        <v>24</v>
      </c>
      <c r="V58" s="60" t="s">
        <v>25</v>
      </c>
    </row>
    <row r="59" spans="2:23" x14ac:dyDescent="0.2">
      <c r="B59" s="42" t="s">
        <v>105</v>
      </c>
      <c r="C59" s="274">
        <f>C40</f>
        <v>0</v>
      </c>
      <c r="D59" s="274">
        <f>C59-C61</f>
        <v>0</v>
      </c>
      <c r="E59" s="274">
        <f t="shared" ref="E59" si="32">D59-D61</f>
        <v>0</v>
      </c>
      <c r="F59" s="274">
        <f t="shared" ref="F59" si="33">E59-E61</f>
        <v>0</v>
      </c>
      <c r="G59" s="274">
        <f t="shared" ref="G59" si="34">F59-F61</f>
        <v>0</v>
      </c>
      <c r="H59" s="274">
        <f t="shared" ref="H59" si="35">G59-G61</f>
        <v>0</v>
      </c>
      <c r="I59" s="274">
        <f t="shared" ref="I59" si="36">H59-H61</f>
        <v>0</v>
      </c>
      <c r="J59" s="274">
        <f t="shared" ref="J59" si="37">I59-I61</f>
        <v>0</v>
      </c>
      <c r="K59" s="274">
        <f t="shared" ref="K59" si="38">J59-J61</f>
        <v>0</v>
      </c>
      <c r="L59" s="274">
        <f t="shared" ref="L59" si="39">K59-K61</f>
        <v>0</v>
      </c>
      <c r="M59" s="274">
        <f t="shared" ref="M59" si="40">L59-L61</f>
        <v>0</v>
      </c>
      <c r="N59" s="274">
        <f t="shared" ref="N59" si="41">M59-M61</f>
        <v>0</v>
      </c>
      <c r="O59" s="274">
        <f t="shared" ref="O59" si="42">N59-N61</f>
        <v>0</v>
      </c>
      <c r="P59" s="274">
        <f t="shared" ref="P59" si="43">O59-O61</f>
        <v>0</v>
      </c>
      <c r="Q59" s="274">
        <f t="shared" ref="Q59" si="44">P59-P61</f>
        <v>0</v>
      </c>
      <c r="R59" s="274">
        <f t="shared" ref="R59" si="45">Q59-Q61</f>
        <v>0</v>
      </c>
      <c r="S59" s="274">
        <f t="shared" ref="S59" si="46">R59-R61</f>
        <v>0</v>
      </c>
      <c r="T59" s="274">
        <f t="shared" ref="T59" si="47">S59-S61</f>
        <v>0</v>
      </c>
      <c r="U59" s="274">
        <f t="shared" ref="U59" si="48">T59-T61</f>
        <v>0</v>
      </c>
      <c r="V59" s="275">
        <f t="shared" ref="V59" si="49">U59-U61</f>
        <v>0</v>
      </c>
    </row>
    <row r="60" spans="2:23" x14ac:dyDescent="0.2">
      <c r="B60" s="42" t="s">
        <v>102</v>
      </c>
      <c r="C60" s="45">
        <f>IF(OR(B60=$C$54,B60="－"),"－",IF(C59*$C$53&gt;$C$56,$C$53,$C$54))</f>
        <v>3.5999999999999997E-2</v>
      </c>
      <c r="D60" s="45" t="str">
        <f t="shared" ref="D60:V60" si="50">IF(OR(C60=$C$54,C60="－"),"－",IF(D59*$C$53&gt;$C$56,$C$53,$C$54))</f>
        <v>－</v>
      </c>
      <c r="E60" s="45" t="str">
        <f t="shared" si="50"/>
        <v>－</v>
      </c>
      <c r="F60" s="45" t="str">
        <f t="shared" si="50"/>
        <v>－</v>
      </c>
      <c r="G60" s="45" t="str">
        <f t="shared" si="50"/>
        <v>－</v>
      </c>
      <c r="H60" s="45" t="str">
        <f t="shared" si="50"/>
        <v>－</v>
      </c>
      <c r="I60" s="45" t="str">
        <f t="shared" si="50"/>
        <v>－</v>
      </c>
      <c r="J60" s="45" t="str">
        <f t="shared" si="50"/>
        <v>－</v>
      </c>
      <c r="K60" s="45" t="str">
        <f t="shared" si="50"/>
        <v>－</v>
      </c>
      <c r="L60" s="45" t="str">
        <f t="shared" si="50"/>
        <v>－</v>
      </c>
      <c r="M60" s="45" t="str">
        <f t="shared" si="50"/>
        <v>－</v>
      </c>
      <c r="N60" s="45" t="str">
        <f t="shared" si="50"/>
        <v>－</v>
      </c>
      <c r="O60" s="45" t="str">
        <f t="shared" si="50"/>
        <v>－</v>
      </c>
      <c r="P60" s="45" t="str">
        <f t="shared" si="50"/>
        <v>－</v>
      </c>
      <c r="Q60" s="45" t="str">
        <f t="shared" si="50"/>
        <v>－</v>
      </c>
      <c r="R60" s="45" t="str">
        <f t="shared" si="50"/>
        <v>－</v>
      </c>
      <c r="S60" s="45" t="str">
        <f t="shared" si="50"/>
        <v>－</v>
      </c>
      <c r="T60" s="45" t="str">
        <f t="shared" si="50"/>
        <v>－</v>
      </c>
      <c r="U60" s="45" t="str">
        <f t="shared" si="50"/>
        <v>－</v>
      </c>
      <c r="V60" s="60" t="str">
        <f t="shared" si="50"/>
        <v>－</v>
      </c>
    </row>
    <row r="61" spans="2:23" x14ac:dyDescent="0.2">
      <c r="B61" s="42" t="s">
        <v>104</v>
      </c>
      <c r="C61" s="280">
        <f>IF(C62&lt;=$C$41,IF(C60=$C$53,C59*C60,IF(C60=$C$54,C59*$C$54,IF(C60="－",MIN(B61,C59),"－"))),0)</f>
        <v>0</v>
      </c>
      <c r="D61" s="280">
        <f>IF(D62&lt;=$C$41,IF(D60=$C$53,D59*D60,IF(D60=$C$54,D59*$C$54,IF(D60="－",MIN(C61,D59),"－"))),0)</f>
        <v>0</v>
      </c>
      <c r="E61" s="280">
        <f t="shared" ref="E61:U61" si="51">IF(E62&lt;=$C$41,IF(E60=$C$53,E59*E60,IF(E60=$C$54,E59*$C$54,IF(E60="－",MIN(D61,E59),"－"))),0)</f>
        <v>0</v>
      </c>
      <c r="F61" s="280">
        <f t="shared" si="51"/>
        <v>0</v>
      </c>
      <c r="G61" s="280">
        <f t="shared" si="51"/>
        <v>0</v>
      </c>
      <c r="H61" s="280">
        <f t="shared" si="51"/>
        <v>0</v>
      </c>
      <c r="I61" s="280">
        <f t="shared" si="51"/>
        <v>0</v>
      </c>
      <c r="J61" s="280">
        <f t="shared" si="51"/>
        <v>0</v>
      </c>
      <c r="K61" s="280">
        <f t="shared" si="51"/>
        <v>0</v>
      </c>
      <c r="L61" s="280">
        <f t="shared" si="51"/>
        <v>0</v>
      </c>
      <c r="M61" s="280">
        <f t="shared" si="51"/>
        <v>0</v>
      </c>
      <c r="N61" s="280">
        <f t="shared" si="51"/>
        <v>0</v>
      </c>
      <c r="O61" s="280">
        <f t="shared" si="51"/>
        <v>0</v>
      </c>
      <c r="P61" s="280">
        <f t="shared" si="51"/>
        <v>0</v>
      </c>
      <c r="Q61" s="280">
        <f t="shared" si="51"/>
        <v>0</v>
      </c>
      <c r="R61" s="280">
        <f t="shared" si="51"/>
        <v>0</v>
      </c>
      <c r="S61" s="280">
        <f t="shared" si="51"/>
        <v>0</v>
      </c>
      <c r="T61" s="280">
        <f t="shared" si="51"/>
        <v>0</v>
      </c>
      <c r="U61" s="280">
        <f t="shared" si="51"/>
        <v>0</v>
      </c>
      <c r="V61" s="281">
        <f>IF(V62&lt;=$C$41,IF(V60=$C$53,V59*V60,IF(V60=$C$54,V59*$C$54,IF(V60="－",MIN(U61,V59),"－"))),0)</f>
        <v>0</v>
      </c>
    </row>
    <row r="62" spans="2:23" x14ac:dyDescent="0.2">
      <c r="B62" s="42"/>
      <c r="C62" s="282">
        <v>1</v>
      </c>
      <c r="D62" s="282">
        <v>2</v>
      </c>
      <c r="E62" s="282">
        <v>3</v>
      </c>
      <c r="F62" s="282">
        <v>4</v>
      </c>
      <c r="G62" s="282">
        <v>5</v>
      </c>
      <c r="H62" s="282">
        <v>6</v>
      </c>
      <c r="I62" s="282">
        <v>7</v>
      </c>
      <c r="J62" s="282">
        <v>8</v>
      </c>
      <c r="K62" s="282">
        <v>9</v>
      </c>
      <c r="L62" s="282">
        <v>10</v>
      </c>
      <c r="M62" s="282">
        <v>11</v>
      </c>
      <c r="N62" s="282">
        <v>12</v>
      </c>
      <c r="O62" s="282">
        <v>13</v>
      </c>
      <c r="P62" s="282">
        <v>14</v>
      </c>
      <c r="Q62" s="282">
        <v>15</v>
      </c>
      <c r="R62" s="282">
        <v>16</v>
      </c>
      <c r="S62" s="282">
        <v>17</v>
      </c>
      <c r="T62" s="282">
        <v>18</v>
      </c>
      <c r="U62" s="282">
        <v>19</v>
      </c>
      <c r="V62" s="283">
        <v>20</v>
      </c>
    </row>
    <row r="63" spans="2:23" ht="13.8" thickBot="1" x14ac:dyDescent="0.25">
      <c r="B63" s="271" t="s">
        <v>233</v>
      </c>
      <c r="C63" s="136">
        <f>C59*0.014</f>
        <v>0</v>
      </c>
      <c r="D63" s="136">
        <f>D59*0.014</f>
        <v>0</v>
      </c>
      <c r="E63" s="136">
        <f>E59*0.014</f>
        <v>0</v>
      </c>
      <c r="F63" s="136">
        <f t="shared" ref="F63:V63" si="52">F59*0.014</f>
        <v>0</v>
      </c>
      <c r="G63" s="136">
        <f t="shared" si="52"/>
        <v>0</v>
      </c>
      <c r="H63" s="136">
        <f t="shared" si="52"/>
        <v>0</v>
      </c>
      <c r="I63" s="136">
        <f t="shared" si="52"/>
        <v>0</v>
      </c>
      <c r="J63" s="136">
        <f t="shared" si="52"/>
        <v>0</v>
      </c>
      <c r="K63" s="136">
        <f t="shared" si="52"/>
        <v>0</v>
      </c>
      <c r="L63" s="136">
        <f t="shared" si="52"/>
        <v>0</v>
      </c>
      <c r="M63" s="136">
        <f t="shared" si="52"/>
        <v>0</v>
      </c>
      <c r="N63" s="136">
        <f t="shared" si="52"/>
        <v>0</v>
      </c>
      <c r="O63" s="136">
        <f t="shared" si="52"/>
        <v>0</v>
      </c>
      <c r="P63" s="136">
        <f t="shared" si="52"/>
        <v>0</v>
      </c>
      <c r="Q63" s="136">
        <f t="shared" si="52"/>
        <v>0</v>
      </c>
      <c r="R63" s="136">
        <f t="shared" si="52"/>
        <v>0</v>
      </c>
      <c r="S63" s="136">
        <f t="shared" si="52"/>
        <v>0</v>
      </c>
      <c r="T63" s="136">
        <f t="shared" si="52"/>
        <v>0</v>
      </c>
      <c r="U63" s="136">
        <f t="shared" si="52"/>
        <v>0</v>
      </c>
      <c r="V63" s="272">
        <f t="shared" si="52"/>
        <v>0</v>
      </c>
    </row>
    <row r="65" spans="2:23" ht="13.8" thickBot="1" x14ac:dyDescent="0.25">
      <c r="B65" s="25" t="s">
        <v>220</v>
      </c>
    </row>
    <row r="66" spans="2:23" x14ac:dyDescent="0.2">
      <c r="B66" s="268" t="s">
        <v>113</v>
      </c>
      <c r="C66" s="28"/>
    </row>
    <row r="67" spans="2:23" x14ac:dyDescent="0.2">
      <c r="B67" s="269" t="s">
        <v>135</v>
      </c>
      <c r="C67" s="270">
        <f>【入力用】【シート１】キャッシュフロー算定シート!D26</f>
        <v>0</v>
      </c>
      <c r="D67" s="25" t="s">
        <v>221</v>
      </c>
    </row>
    <row r="68" spans="2:23" ht="13.8" thickBot="1" x14ac:dyDescent="0.25">
      <c r="B68" s="271" t="s">
        <v>112</v>
      </c>
      <c r="C68" s="272">
        <f>【入力用】【シート１】キャッシュフロー算定シート!D84</f>
        <v>22</v>
      </c>
    </row>
    <row r="69" spans="2:23" ht="13.8" thickBot="1" x14ac:dyDescent="0.25"/>
    <row r="70" spans="2:23" x14ac:dyDescent="0.2">
      <c r="B70" s="268" t="s">
        <v>107</v>
      </c>
      <c r="C70" s="273"/>
      <c r="D70" s="273"/>
      <c r="E70" s="273"/>
      <c r="F70" s="273"/>
      <c r="G70" s="273"/>
      <c r="H70" s="273"/>
      <c r="I70" s="273"/>
      <c r="J70" s="273"/>
      <c r="K70" s="273"/>
      <c r="L70" s="273"/>
      <c r="M70" s="273"/>
      <c r="N70" s="273"/>
      <c r="O70" s="273"/>
      <c r="P70" s="273"/>
      <c r="Q70" s="273"/>
      <c r="R70" s="273"/>
      <c r="S70" s="273"/>
      <c r="T70" s="273"/>
      <c r="U70" s="273"/>
      <c r="V70" s="28"/>
    </row>
    <row r="71" spans="2:23" x14ac:dyDescent="0.2">
      <c r="B71" s="42" t="s">
        <v>106</v>
      </c>
      <c r="C71" s="45">
        <f>1/C68</f>
        <v>4.5454545454545456E-2</v>
      </c>
      <c r="D71" s="45"/>
      <c r="E71" s="45"/>
      <c r="F71" s="45"/>
      <c r="G71" s="45"/>
      <c r="H71" s="45"/>
      <c r="I71" s="45"/>
      <c r="J71" s="45"/>
      <c r="K71" s="45"/>
      <c r="L71" s="45"/>
      <c r="M71" s="45"/>
      <c r="N71" s="45"/>
      <c r="O71" s="45"/>
      <c r="P71" s="45"/>
      <c r="Q71" s="45"/>
      <c r="R71" s="45"/>
      <c r="S71" s="45"/>
      <c r="T71" s="45"/>
      <c r="U71" s="45"/>
      <c r="V71" s="60"/>
    </row>
    <row r="72" spans="2:23" x14ac:dyDescent="0.2">
      <c r="B72" s="42"/>
      <c r="C72" s="45"/>
      <c r="D72" s="45"/>
      <c r="E72" s="45"/>
      <c r="F72" s="45"/>
      <c r="G72" s="45"/>
      <c r="H72" s="45"/>
      <c r="I72" s="45"/>
      <c r="J72" s="45"/>
      <c r="K72" s="45"/>
      <c r="L72" s="45"/>
      <c r="M72" s="45"/>
      <c r="N72" s="45"/>
      <c r="O72" s="45"/>
      <c r="P72" s="45"/>
      <c r="Q72" s="45"/>
      <c r="R72" s="45"/>
      <c r="S72" s="45"/>
      <c r="T72" s="45"/>
      <c r="U72" s="45"/>
      <c r="V72" s="60"/>
    </row>
    <row r="73" spans="2:23" x14ac:dyDescent="0.2">
      <c r="B73" s="42"/>
      <c r="C73" s="45" t="s">
        <v>6</v>
      </c>
      <c r="D73" s="45" t="s">
        <v>7</v>
      </c>
      <c r="E73" s="45" t="s">
        <v>8</v>
      </c>
      <c r="F73" s="45" t="s">
        <v>9</v>
      </c>
      <c r="G73" s="45" t="s">
        <v>10</v>
      </c>
      <c r="H73" s="45" t="s">
        <v>11</v>
      </c>
      <c r="I73" s="45" t="s">
        <v>12</v>
      </c>
      <c r="J73" s="45" t="s">
        <v>13</v>
      </c>
      <c r="K73" s="45" t="s">
        <v>14</v>
      </c>
      <c r="L73" s="45" t="s">
        <v>15</v>
      </c>
      <c r="M73" s="45" t="s">
        <v>16</v>
      </c>
      <c r="N73" s="45" t="s">
        <v>17</v>
      </c>
      <c r="O73" s="45" t="s">
        <v>18</v>
      </c>
      <c r="P73" s="45" t="s">
        <v>19</v>
      </c>
      <c r="Q73" s="45" t="s">
        <v>20</v>
      </c>
      <c r="R73" s="45" t="s">
        <v>21</v>
      </c>
      <c r="S73" s="45" t="s">
        <v>22</v>
      </c>
      <c r="T73" s="45" t="s">
        <v>23</v>
      </c>
      <c r="U73" s="45" t="s">
        <v>24</v>
      </c>
      <c r="V73" s="60" t="s">
        <v>25</v>
      </c>
    </row>
    <row r="74" spans="2:23" x14ac:dyDescent="0.2">
      <c r="B74" s="42" t="s">
        <v>103</v>
      </c>
      <c r="C74" s="274">
        <f>C67</f>
        <v>0</v>
      </c>
      <c r="D74" s="274">
        <f>C74-C76</f>
        <v>0</v>
      </c>
      <c r="E74" s="274">
        <f t="shared" ref="E74" si="53">D74-D76</f>
        <v>0</v>
      </c>
      <c r="F74" s="274">
        <f t="shared" ref="F74" si="54">E74-E76</f>
        <v>0</v>
      </c>
      <c r="G74" s="274">
        <f t="shared" ref="G74" si="55">F74-F76</f>
        <v>0</v>
      </c>
      <c r="H74" s="274">
        <f t="shared" ref="H74" si="56">G74-G76</f>
        <v>0</v>
      </c>
      <c r="I74" s="274">
        <f t="shared" ref="I74" si="57">H74-H76</f>
        <v>0</v>
      </c>
      <c r="J74" s="274">
        <f t="shared" ref="J74" si="58">I74-I76</f>
        <v>0</v>
      </c>
      <c r="K74" s="274">
        <f t="shared" ref="K74" si="59">J74-J76</f>
        <v>0</v>
      </c>
      <c r="L74" s="274">
        <f t="shared" ref="L74" si="60">K74-K76</f>
        <v>0</v>
      </c>
      <c r="M74" s="274">
        <f t="shared" ref="M74" si="61">L74-L76</f>
        <v>0</v>
      </c>
      <c r="N74" s="274">
        <f t="shared" ref="N74" si="62">M74-M76</f>
        <v>0</v>
      </c>
      <c r="O74" s="274">
        <f>N74-N76</f>
        <v>0</v>
      </c>
      <c r="P74" s="274">
        <f>O74-O76</f>
        <v>0</v>
      </c>
      <c r="Q74" s="274">
        <f>P74-P76</f>
        <v>0</v>
      </c>
      <c r="R74" s="274">
        <f t="shared" ref="R74" si="63">Q74-Q76</f>
        <v>0</v>
      </c>
      <c r="S74" s="274">
        <f t="shared" ref="S74" si="64">R74-R76</f>
        <v>0</v>
      </c>
      <c r="T74" s="274">
        <f t="shared" ref="T74" si="65">S74-S76</f>
        <v>0</v>
      </c>
      <c r="U74" s="274">
        <f t="shared" ref="U74" si="66">T74-T76</f>
        <v>0</v>
      </c>
      <c r="V74" s="275">
        <f>U74-U76</f>
        <v>0</v>
      </c>
    </row>
    <row r="75" spans="2:23" x14ac:dyDescent="0.2">
      <c r="B75" s="42" t="s">
        <v>102</v>
      </c>
      <c r="C75" s="45">
        <f>IF(C77&lt;=$C$68,$C$71,0)</f>
        <v>4.5454545454545456E-2</v>
      </c>
      <c r="D75" s="45">
        <f t="shared" ref="D75:V75" si="67">IF(D77&lt;=$C$68,$C$71,0)</f>
        <v>4.5454545454545456E-2</v>
      </c>
      <c r="E75" s="45">
        <f t="shared" si="67"/>
        <v>4.5454545454545456E-2</v>
      </c>
      <c r="F75" s="45">
        <f t="shared" si="67"/>
        <v>4.5454545454545456E-2</v>
      </c>
      <c r="G75" s="45">
        <f t="shared" si="67"/>
        <v>4.5454545454545456E-2</v>
      </c>
      <c r="H75" s="45">
        <f t="shared" si="67"/>
        <v>4.5454545454545456E-2</v>
      </c>
      <c r="I75" s="45">
        <f t="shared" si="67"/>
        <v>4.5454545454545456E-2</v>
      </c>
      <c r="J75" s="45">
        <f t="shared" si="67"/>
        <v>4.5454545454545456E-2</v>
      </c>
      <c r="K75" s="45">
        <f t="shared" si="67"/>
        <v>4.5454545454545456E-2</v>
      </c>
      <c r="L75" s="45">
        <f t="shared" si="67"/>
        <v>4.5454545454545456E-2</v>
      </c>
      <c r="M75" s="45">
        <f t="shared" si="67"/>
        <v>4.5454545454545456E-2</v>
      </c>
      <c r="N75" s="45">
        <f t="shared" si="67"/>
        <v>4.5454545454545456E-2</v>
      </c>
      <c r="O75" s="45">
        <f t="shared" si="67"/>
        <v>4.5454545454545456E-2</v>
      </c>
      <c r="P75" s="45">
        <f t="shared" si="67"/>
        <v>4.5454545454545456E-2</v>
      </c>
      <c r="Q75" s="45">
        <f t="shared" si="67"/>
        <v>4.5454545454545456E-2</v>
      </c>
      <c r="R75" s="45">
        <f t="shared" si="67"/>
        <v>4.5454545454545456E-2</v>
      </c>
      <c r="S75" s="45">
        <f t="shared" si="67"/>
        <v>4.5454545454545456E-2</v>
      </c>
      <c r="T75" s="45">
        <f t="shared" si="67"/>
        <v>4.5454545454545456E-2</v>
      </c>
      <c r="U75" s="45">
        <f t="shared" si="67"/>
        <v>4.5454545454545456E-2</v>
      </c>
      <c r="V75" s="60">
        <f t="shared" si="67"/>
        <v>4.5454545454545456E-2</v>
      </c>
      <c r="W75" s="285"/>
    </row>
    <row r="76" spans="2:23" x14ac:dyDescent="0.2">
      <c r="B76" s="42" t="s">
        <v>104</v>
      </c>
      <c r="C76" s="277">
        <f t="shared" ref="C76:V76" si="68">$C$74*C75</f>
        <v>0</v>
      </c>
      <c r="D76" s="277">
        <f t="shared" si="68"/>
        <v>0</v>
      </c>
      <c r="E76" s="277">
        <f t="shared" si="68"/>
        <v>0</v>
      </c>
      <c r="F76" s="277">
        <f t="shared" si="68"/>
        <v>0</v>
      </c>
      <c r="G76" s="277">
        <f t="shared" si="68"/>
        <v>0</v>
      </c>
      <c r="H76" s="277">
        <f t="shared" si="68"/>
        <v>0</v>
      </c>
      <c r="I76" s="277">
        <f t="shared" si="68"/>
        <v>0</v>
      </c>
      <c r="J76" s="277">
        <f t="shared" si="68"/>
        <v>0</v>
      </c>
      <c r="K76" s="277">
        <f t="shared" si="68"/>
        <v>0</v>
      </c>
      <c r="L76" s="277">
        <f t="shared" si="68"/>
        <v>0</v>
      </c>
      <c r="M76" s="277">
        <f t="shared" si="68"/>
        <v>0</v>
      </c>
      <c r="N76" s="277">
        <f t="shared" si="68"/>
        <v>0</v>
      </c>
      <c r="O76" s="277">
        <f t="shared" si="68"/>
        <v>0</v>
      </c>
      <c r="P76" s="277">
        <f t="shared" si="68"/>
        <v>0</v>
      </c>
      <c r="Q76" s="277">
        <f t="shared" si="68"/>
        <v>0</v>
      </c>
      <c r="R76" s="277">
        <f t="shared" si="68"/>
        <v>0</v>
      </c>
      <c r="S76" s="277">
        <f t="shared" si="68"/>
        <v>0</v>
      </c>
      <c r="T76" s="277">
        <f t="shared" si="68"/>
        <v>0</v>
      </c>
      <c r="U76" s="277">
        <f t="shared" si="68"/>
        <v>0</v>
      </c>
      <c r="V76" s="278">
        <f t="shared" si="68"/>
        <v>0</v>
      </c>
      <c r="W76" s="279"/>
    </row>
    <row r="77" spans="2:23" ht="13.8" thickBot="1" x14ac:dyDescent="0.25">
      <c r="B77" s="271"/>
      <c r="C77" s="136">
        <v>1</v>
      </c>
      <c r="D77" s="136">
        <v>2</v>
      </c>
      <c r="E77" s="136">
        <v>3</v>
      </c>
      <c r="F77" s="136">
        <v>4</v>
      </c>
      <c r="G77" s="136">
        <v>5</v>
      </c>
      <c r="H77" s="136">
        <v>6</v>
      </c>
      <c r="I77" s="136">
        <v>7</v>
      </c>
      <c r="J77" s="136">
        <v>8</v>
      </c>
      <c r="K77" s="136">
        <v>9</v>
      </c>
      <c r="L77" s="136">
        <v>10</v>
      </c>
      <c r="M77" s="136">
        <v>11</v>
      </c>
      <c r="N77" s="136">
        <v>12</v>
      </c>
      <c r="O77" s="136">
        <v>13</v>
      </c>
      <c r="P77" s="136">
        <v>14</v>
      </c>
      <c r="Q77" s="136">
        <v>15</v>
      </c>
      <c r="R77" s="136">
        <v>16</v>
      </c>
      <c r="S77" s="136">
        <v>17</v>
      </c>
      <c r="T77" s="136">
        <v>18</v>
      </c>
      <c r="U77" s="136">
        <v>19</v>
      </c>
      <c r="V77" s="272">
        <v>20</v>
      </c>
    </row>
    <row r="78" spans="2:23" ht="13.8" thickBot="1" x14ac:dyDescent="0.25">
      <c r="B78" s="45"/>
      <c r="C78" s="45"/>
      <c r="D78" s="45"/>
      <c r="E78" s="45"/>
      <c r="F78" s="45"/>
      <c r="G78" s="45"/>
      <c r="H78" s="45"/>
      <c r="I78" s="45"/>
      <c r="J78" s="45"/>
      <c r="K78" s="45"/>
      <c r="L78" s="45"/>
      <c r="M78" s="45"/>
      <c r="N78" s="45"/>
      <c r="O78" s="45"/>
      <c r="P78" s="45"/>
      <c r="Q78" s="45"/>
      <c r="R78" s="45"/>
      <c r="S78" s="45"/>
      <c r="T78" s="45"/>
      <c r="U78" s="45"/>
      <c r="V78" s="45"/>
    </row>
    <row r="79" spans="2:23" x14ac:dyDescent="0.2">
      <c r="B79" s="268" t="s">
        <v>108</v>
      </c>
      <c r="C79" s="273"/>
      <c r="D79" s="273"/>
      <c r="E79" s="273"/>
      <c r="F79" s="273"/>
      <c r="G79" s="273"/>
      <c r="H79" s="273"/>
      <c r="I79" s="273"/>
      <c r="J79" s="273"/>
      <c r="K79" s="273"/>
      <c r="L79" s="273"/>
      <c r="M79" s="273"/>
      <c r="N79" s="273"/>
      <c r="O79" s="273"/>
      <c r="P79" s="273"/>
      <c r="Q79" s="273"/>
      <c r="R79" s="273"/>
      <c r="S79" s="273"/>
      <c r="T79" s="273"/>
      <c r="U79" s="273"/>
      <c r="V79" s="28"/>
    </row>
    <row r="80" spans="2:23" x14ac:dyDescent="0.2">
      <c r="B80" s="42" t="s">
        <v>106</v>
      </c>
      <c r="C80" s="45">
        <f>VLOOKUP(C68,【シート３】減価償却率表!$A$9:$E$107,3)</f>
        <v>9.0999999999999998E-2</v>
      </c>
      <c r="D80" s="45"/>
      <c r="E80" s="45"/>
      <c r="F80" s="45"/>
      <c r="G80" s="45"/>
      <c r="H80" s="45"/>
      <c r="I80" s="45"/>
      <c r="J80" s="45"/>
      <c r="K80" s="45"/>
      <c r="L80" s="45"/>
      <c r="M80" s="45"/>
      <c r="N80" s="45"/>
      <c r="O80" s="45"/>
      <c r="P80" s="45"/>
      <c r="Q80" s="45"/>
      <c r="R80" s="45"/>
      <c r="S80" s="45"/>
      <c r="T80" s="45"/>
      <c r="U80" s="45"/>
      <c r="V80" s="60"/>
    </row>
    <row r="81" spans="2:22" x14ac:dyDescent="0.2">
      <c r="B81" s="42" t="s">
        <v>109</v>
      </c>
      <c r="C81" s="45">
        <f>VLOOKUP(C68,【シート３】減価償却率表!$A$9:$E$107,4)</f>
        <v>0.1</v>
      </c>
      <c r="D81" s="45"/>
      <c r="E81" s="45"/>
      <c r="F81" s="45"/>
      <c r="G81" s="45"/>
      <c r="H81" s="45"/>
      <c r="I81" s="45"/>
      <c r="J81" s="45"/>
      <c r="K81" s="45"/>
      <c r="L81" s="45"/>
      <c r="M81" s="45"/>
      <c r="N81" s="45"/>
      <c r="O81" s="45"/>
      <c r="P81" s="45"/>
      <c r="Q81" s="45"/>
      <c r="R81" s="45"/>
      <c r="S81" s="45"/>
      <c r="T81" s="45"/>
      <c r="U81" s="45"/>
      <c r="V81" s="60"/>
    </row>
    <row r="82" spans="2:22" x14ac:dyDescent="0.2">
      <c r="B82" s="42" t="s">
        <v>110</v>
      </c>
      <c r="C82" s="45">
        <f>VLOOKUP(C68,【シート３】減価償却率表!$A$9:$E$107,5)</f>
        <v>3.1820000000000001E-2</v>
      </c>
      <c r="D82" s="45"/>
      <c r="E82" s="45"/>
      <c r="F82" s="45"/>
      <c r="G82" s="45"/>
      <c r="H82" s="45"/>
      <c r="I82" s="45"/>
      <c r="J82" s="45"/>
      <c r="K82" s="45"/>
      <c r="L82" s="45"/>
      <c r="M82" s="45"/>
      <c r="N82" s="45"/>
      <c r="O82" s="45"/>
      <c r="P82" s="45"/>
      <c r="Q82" s="45"/>
      <c r="R82" s="45"/>
      <c r="S82" s="45"/>
      <c r="T82" s="45"/>
      <c r="U82" s="45"/>
      <c r="V82" s="60"/>
    </row>
    <row r="83" spans="2:22" x14ac:dyDescent="0.2">
      <c r="B83" s="42" t="s">
        <v>111</v>
      </c>
      <c r="C83" s="279">
        <f>C67*C82</f>
        <v>0</v>
      </c>
      <c r="D83" s="279"/>
      <c r="E83" s="279"/>
      <c r="F83" s="279"/>
      <c r="G83" s="279"/>
      <c r="H83" s="279"/>
      <c r="I83" s="279"/>
      <c r="J83" s="279"/>
      <c r="K83" s="279"/>
      <c r="L83" s="279"/>
      <c r="M83" s="279"/>
      <c r="N83" s="279"/>
      <c r="O83" s="279"/>
      <c r="P83" s="279"/>
      <c r="Q83" s="279"/>
      <c r="R83" s="279"/>
      <c r="S83" s="279"/>
      <c r="T83" s="279"/>
      <c r="U83" s="279"/>
      <c r="V83" s="126"/>
    </row>
    <row r="84" spans="2:22" x14ac:dyDescent="0.2">
      <c r="B84" s="42"/>
      <c r="C84" s="45"/>
      <c r="D84" s="45"/>
      <c r="E84" s="45"/>
      <c r="F84" s="45"/>
      <c r="G84" s="45"/>
      <c r="H84" s="45"/>
      <c r="I84" s="45"/>
      <c r="J84" s="45"/>
      <c r="K84" s="45"/>
      <c r="L84" s="45"/>
      <c r="M84" s="45"/>
      <c r="N84" s="45"/>
      <c r="O84" s="45"/>
      <c r="P84" s="45"/>
      <c r="Q84" s="45"/>
      <c r="R84" s="45"/>
      <c r="S84" s="45"/>
      <c r="T84" s="45"/>
      <c r="U84" s="45"/>
      <c r="V84" s="60"/>
    </row>
    <row r="85" spans="2:22" x14ac:dyDescent="0.2">
      <c r="B85" s="42"/>
      <c r="C85" s="45" t="s">
        <v>6</v>
      </c>
      <c r="D85" s="45" t="s">
        <v>7</v>
      </c>
      <c r="E85" s="45" t="s">
        <v>8</v>
      </c>
      <c r="F85" s="45" t="s">
        <v>9</v>
      </c>
      <c r="G85" s="45" t="s">
        <v>10</v>
      </c>
      <c r="H85" s="45" t="s">
        <v>11</v>
      </c>
      <c r="I85" s="45" t="s">
        <v>12</v>
      </c>
      <c r="J85" s="45" t="s">
        <v>13</v>
      </c>
      <c r="K85" s="45" t="s">
        <v>14</v>
      </c>
      <c r="L85" s="45" t="s">
        <v>15</v>
      </c>
      <c r="M85" s="45" t="s">
        <v>16</v>
      </c>
      <c r="N85" s="45" t="s">
        <v>17</v>
      </c>
      <c r="O85" s="45" t="s">
        <v>18</v>
      </c>
      <c r="P85" s="45" t="s">
        <v>19</v>
      </c>
      <c r="Q85" s="45" t="s">
        <v>20</v>
      </c>
      <c r="R85" s="45" t="s">
        <v>21</v>
      </c>
      <c r="S85" s="45" t="s">
        <v>22</v>
      </c>
      <c r="T85" s="45" t="s">
        <v>23</v>
      </c>
      <c r="U85" s="45" t="s">
        <v>24</v>
      </c>
      <c r="V85" s="60" t="s">
        <v>25</v>
      </c>
    </row>
    <row r="86" spans="2:22" x14ac:dyDescent="0.2">
      <c r="B86" s="42" t="s">
        <v>105</v>
      </c>
      <c r="C86" s="274">
        <f>C67</f>
        <v>0</v>
      </c>
      <c r="D86" s="274">
        <f>C86-C88</f>
        <v>0</v>
      </c>
      <c r="E86" s="274">
        <f t="shared" ref="E86" si="69">D86-D88</f>
        <v>0</v>
      </c>
      <c r="F86" s="274">
        <f t="shared" ref="F86" si="70">E86-E88</f>
        <v>0</v>
      </c>
      <c r="G86" s="274">
        <f t="shared" ref="G86" si="71">F86-F88</f>
        <v>0</v>
      </c>
      <c r="H86" s="274">
        <f t="shared" ref="H86" si="72">G86-G88</f>
        <v>0</v>
      </c>
      <c r="I86" s="274">
        <f t="shared" ref="I86" si="73">H86-H88</f>
        <v>0</v>
      </c>
      <c r="J86" s="274">
        <f t="shared" ref="J86" si="74">I86-I88</f>
        <v>0</v>
      </c>
      <c r="K86" s="274">
        <f t="shared" ref="K86" si="75">J86-J88</f>
        <v>0</v>
      </c>
      <c r="L86" s="274">
        <f t="shared" ref="L86" si="76">K86-K88</f>
        <v>0</v>
      </c>
      <c r="M86" s="274">
        <f t="shared" ref="M86" si="77">L86-L88</f>
        <v>0</v>
      </c>
      <c r="N86" s="274">
        <f t="shared" ref="N86" si="78">M86-M88</f>
        <v>0</v>
      </c>
      <c r="O86" s="274">
        <f t="shared" ref="O86" si="79">N86-N88</f>
        <v>0</v>
      </c>
      <c r="P86" s="274">
        <f t="shared" ref="P86" si="80">O86-O88</f>
        <v>0</v>
      </c>
      <c r="Q86" s="274">
        <f t="shared" ref="Q86" si="81">P86-P88</f>
        <v>0</v>
      </c>
      <c r="R86" s="274">
        <f t="shared" ref="R86" si="82">Q86-Q88</f>
        <v>0</v>
      </c>
      <c r="S86" s="274">
        <f t="shared" ref="S86" si="83">R86-R88</f>
        <v>0</v>
      </c>
      <c r="T86" s="274">
        <f t="shared" ref="T86" si="84">S86-S88</f>
        <v>0</v>
      </c>
      <c r="U86" s="274">
        <f t="shared" ref="U86" si="85">T86-T88</f>
        <v>0</v>
      </c>
      <c r="V86" s="275">
        <f t="shared" ref="V86" si="86">U86-U88</f>
        <v>0</v>
      </c>
    </row>
    <row r="87" spans="2:22" x14ac:dyDescent="0.2">
      <c r="B87" s="42" t="s">
        <v>102</v>
      </c>
      <c r="C87" s="45">
        <f>IF(OR(B87=$C$81,B87="－"),"－",IF(C86*$C$80&gt;$C$83,$C$80,$C$81))</f>
        <v>0.1</v>
      </c>
      <c r="D87" s="45" t="str">
        <f t="shared" ref="D87:V87" si="87">IF(OR(C87=$C$81,C87="－"),"－",IF(D86*$C$80&gt;$C$83,$C$80,$C$81))</f>
        <v>－</v>
      </c>
      <c r="E87" s="45" t="str">
        <f t="shared" si="87"/>
        <v>－</v>
      </c>
      <c r="F87" s="45" t="str">
        <f t="shared" si="87"/>
        <v>－</v>
      </c>
      <c r="G87" s="45" t="str">
        <f t="shared" si="87"/>
        <v>－</v>
      </c>
      <c r="H87" s="45" t="str">
        <f t="shared" si="87"/>
        <v>－</v>
      </c>
      <c r="I87" s="45" t="str">
        <f t="shared" si="87"/>
        <v>－</v>
      </c>
      <c r="J87" s="45" t="str">
        <f t="shared" si="87"/>
        <v>－</v>
      </c>
      <c r="K87" s="45" t="str">
        <f t="shared" si="87"/>
        <v>－</v>
      </c>
      <c r="L87" s="45" t="str">
        <f t="shared" si="87"/>
        <v>－</v>
      </c>
      <c r="M87" s="45" t="str">
        <f t="shared" si="87"/>
        <v>－</v>
      </c>
      <c r="N87" s="45" t="str">
        <f t="shared" si="87"/>
        <v>－</v>
      </c>
      <c r="O87" s="45" t="str">
        <f>IF(OR(N87=$C$81,N87="－"),"－",IF(O86*$C$80&gt;$C$83,$C$80,$C$81))</f>
        <v>－</v>
      </c>
      <c r="P87" s="45" t="str">
        <f>IF(OR(O87=$C$81,O87="－"),"－",IF(P86*$C$80&gt;$C$83,$C$80,$C$81))</f>
        <v>－</v>
      </c>
      <c r="Q87" s="45" t="str">
        <f t="shared" si="87"/>
        <v>－</v>
      </c>
      <c r="R87" s="45" t="str">
        <f t="shared" si="87"/>
        <v>－</v>
      </c>
      <c r="S87" s="45" t="str">
        <f t="shared" si="87"/>
        <v>－</v>
      </c>
      <c r="T87" s="45" t="str">
        <f t="shared" si="87"/>
        <v>－</v>
      </c>
      <c r="U87" s="45" t="str">
        <f t="shared" si="87"/>
        <v>－</v>
      </c>
      <c r="V87" s="60" t="str">
        <f t="shared" si="87"/>
        <v>－</v>
      </c>
    </row>
    <row r="88" spans="2:22" x14ac:dyDescent="0.2">
      <c r="B88" s="42" t="s">
        <v>104</v>
      </c>
      <c r="C88" s="280">
        <f>IF(C89&lt;=$C$68,IF(C87=$C$80,C86*C87,IF(C87=$C$81,C86*$C$81,IF(C87="－",MIN(B88,C86),"－"))),0)</f>
        <v>0</v>
      </c>
      <c r="D88" s="280">
        <f t="shared" ref="D88:V88" si="88">IF(D89&lt;=$C$68,IF(D87=$C$80,D86*D87,IF(D87=$C$81,D86*$C$81,IF(D87="－",MIN(C88,D86),"－"))),0)</f>
        <v>0</v>
      </c>
      <c r="E88" s="280">
        <f t="shared" si="88"/>
        <v>0</v>
      </c>
      <c r="F88" s="280">
        <f t="shared" si="88"/>
        <v>0</v>
      </c>
      <c r="G88" s="280">
        <f t="shared" si="88"/>
        <v>0</v>
      </c>
      <c r="H88" s="280">
        <f t="shared" si="88"/>
        <v>0</v>
      </c>
      <c r="I88" s="280">
        <f t="shared" si="88"/>
        <v>0</v>
      </c>
      <c r="J88" s="280">
        <f t="shared" si="88"/>
        <v>0</v>
      </c>
      <c r="K88" s="280">
        <f t="shared" si="88"/>
        <v>0</v>
      </c>
      <c r="L88" s="280">
        <f t="shared" si="88"/>
        <v>0</v>
      </c>
      <c r="M88" s="280">
        <f t="shared" si="88"/>
        <v>0</v>
      </c>
      <c r="N88" s="280">
        <f t="shared" si="88"/>
        <v>0</v>
      </c>
      <c r="O88" s="280">
        <f>IF(O89&lt;=$C$68,IF(O87=$C$80,O86*O87,IF(O87=$C$81,O86*$C$81,IF(O87="－",MIN(N88,O86),"－"))),0)</f>
        <v>0</v>
      </c>
      <c r="P88" s="280">
        <f>IF(P89&lt;=$C$68,IF(P87=$C$80,P86*P87,IF(P87=$C$81,P86*$C$81,IF(P87="－",MIN(O88,P86),"－"))),0)</f>
        <v>0</v>
      </c>
      <c r="Q88" s="280">
        <f>IF(Q89&lt;=$C$68,IF(Q87=$C$80,Q86*Q87,IF(Q87=$C$81,Q86*$C$81,IF(Q87="－",MIN(P88,Q86),"－"))),0)</f>
        <v>0</v>
      </c>
      <c r="R88" s="280">
        <f>IF(R89&lt;=$C$68,IF(R87=$C$80,R86*R87,IF(R87=$C$81,R86*$C$81,IF(R87="－",MIN(Q88,R86),"－"))),0)</f>
        <v>0</v>
      </c>
      <c r="S88" s="280">
        <f t="shared" si="88"/>
        <v>0</v>
      </c>
      <c r="T88" s="280">
        <f t="shared" si="88"/>
        <v>0</v>
      </c>
      <c r="U88" s="280">
        <f t="shared" si="88"/>
        <v>0</v>
      </c>
      <c r="V88" s="281">
        <f t="shared" si="88"/>
        <v>0</v>
      </c>
    </row>
    <row r="89" spans="2:22" x14ac:dyDescent="0.2">
      <c r="B89" s="42"/>
      <c r="C89" s="282">
        <v>1</v>
      </c>
      <c r="D89" s="282">
        <v>2</v>
      </c>
      <c r="E89" s="282">
        <v>3</v>
      </c>
      <c r="F89" s="282">
        <v>4</v>
      </c>
      <c r="G89" s="282">
        <v>5</v>
      </c>
      <c r="H89" s="282">
        <v>6</v>
      </c>
      <c r="I89" s="282">
        <v>7</v>
      </c>
      <c r="J89" s="282">
        <v>8</v>
      </c>
      <c r="K89" s="282">
        <v>9</v>
      </c>
      <c r="L89" s="282">
        <v>10</v>
      </c>
      <c r="M89" s="282">
        <v>11</v>
      </c>
      <c r="N89" s="282">
        <v>12</v>
      </c>
      <c r="O89" s="282">
        <v>13</v>
      </c>
      <c r="P89" s="282">
        <v>14</v>
      </c>
      <c r="Q89" s="282">
        <v>15</v>
      </c>
      <c r="R89" s="282">
        <v>16</v>
      </c>
      <c r="S89" s="282">
        <v>17</v>
      </c>
      <c r="T89" s="282">
        <v>18</v>
      </c>
      <c r="U89" s="282">
        <v>19</v>
      </c>
      <c r="V89" s="283">
        <v>20</v>
      </c>
    </row>
    <row r="90" spans="2:22" ht="13.8" thickBot="1" x14ac:dyDescent="0.25">
      <c r="B90" s="271" t="s">
        <v>233</v>
      </c>
      <c r="C90" s="136">
        <f>C86*0.014</f>
        <v>0</v>
      </c>
      <c r="D90" s="136">
        <f>D86*0.014</f>
        <v>0</v>
      </c>
      <c r="E90" s="136">
        <f>E86*0.014</f>
        <v>0</v>
      </c>
      <c r="F90" s="136">
        <f t="shared" ref="F90:V90" si="89">F86*0.014</f>
        <v>0</v>
      </c>
      <c r="G90" s="136">
        <f t="shared" si="89"/>
        <v>0</v>
      </c>
      <c r="H90" s="136">
        <f t="shared" si="89"/>
        <v>0</v>
      </c>
      <c r="I90" s="136">
        <f t="shared" si="89"/>
        <v>0</v>
      </c>
      <c r="J90" s="136">
        <f>J86*0.014</f>
        <v>0</v>
      </c>
      <c r="K90" s="136">
        <f t="shared" si="89"/>
        <v>0</v>
      </c>
      <c r="L90" s="136">
        <f t="shared" si="89"/>
        <v>0</v>
      </c>
      <c r="M90" s="136">
        <f t="shared" si="89"/>
        <v>0</v>
      </c>
      <c r="N90" s="136">
        <f t="shared" si="89"/>
        <v>0</v>
      </c>
      <c r="O90" s="136">
        <f>O86*0.014</f>
        <v>0</v>
      </c>
      <c r="P90" s="136">
        <f t="shared" si="89"/>
        <v>0</v>
      </c>
      <c r="Q90" s="136">
        <f t="shared" si="89"/>
        <v>0</v>
      </c>
      <c r="R90" s="136">
        <f t="shared" si="89"/>
        <v>0</v>
      </c>
      <c r="S90" s="136">
        <f t="shared" si="89"/>
        <v>0</v>
      </c>
      <c r="T90" s="136">
        <f t="shared" si="89"/>
        <v>0</v>
      </c>
      <c r="U90" s="136">
        <f t="shared" si="89"/>
        <v>0</v>
      </c>
      <c r="V90" s="272">
        <f t="shared" si="89"/>
        <v>0</v>
      </c>
    </row>
    <row r="92" spans="2:22" ht="13.8" thickBot="1" x14ac:dyDescent="0.25">
      <c r="B92" s="25" t="s">
        <v>222</v>
      </c>
    </row>
    <row r="93" spans="2:22" x14ac:dyDescent="0.2">
      <c r="B93" s="268" t="s">
        <v>113</v>
      </c>
      <c r="C93" s="28"/>
    </row>
    <row r="94" spans="2:22" x14ac:dyDescent="0.2">
      <c r="B94" s="269" t="s">
        <v>135</v>
      </c>
      <c r="C94" s="270">
        <v>0</v>
      </c>
      <c r="D94" s="25" t="s">
        <v>223</v>
      </c>
    </row>
    <row r="95" spans="2:22" ht="13.8" thickBot="1" x14ac:dyDescent="0.25">
      <c r="B95" s="271" t="s">
        <v>112</v>
      </c>
      <c r="C95" s="272">
        <f>【入力用】【シート１】キャッシュフロー算定シート!D93</f>
        <v>5</v>
      </c>
    </row>
    <row r="96" spans="2:22" ht="13.8" thickBot="1" x14ac:dyDescent="0.25"/>
    <row r="97" spans="2:22" x14ac:dyDescent="0.2">
      <c r="B97" s="268" t="s">
        <v>107</v>
      </c>
      <c r="C97" s="273"/>
      <c r="D97" s="273"/>
      <c r="E97" s="273"/>
      <c r="F97" s="273"/>
      <c r="G97" s="273"/>
      <c r="H97" s="273"/>
      <c r="I97" s="273"/>
      <c r="J97" s="273"/>
      <c r="K97" s="273"/>
      <c r="L97" s="273"/>
      <c r="M97" s="273"/>
      <c r="N97" s="273"/>
      <c r="O97" s="273"/>
      <c r="P97" s="273"/>
      <c r="Q97" s="273"/>
      <c r="R97" s="273"/>
      <c r="S97" s="273"/>
      <c r="T97" s="273"/>
      <c r="U97" s="273"/>
      <c r="V97" s="28"/>
    </row>
    <row r="98" spans="2:22" x14ac:dyDescent="0.2">
      <c r="B98" s="42" t="s">
        <v>106</v>
      </c>
      <c r="C98" s="45">
        <f>1/C95</f>
        <v>0.2</v>
      </c>
      <c r="D98" s="45"/>
      <c r="E98" s="45"/>
      <c r="F98" s="45"/>
      <c r="G98" s="45"/>
      <c r="H98" s="45"/>
      <c r="I98" s="45"/>
      <c r="J98" s="45"/>
      <c r="K98" s="45"/>
      <c r="L98" s="45"/>
      <c r="M98" s="45"/>
      <c r="N98" s="45"/>
      <c r="O98" s="45"/>
      <c r="P98" s="45"/>
      <c r="Q98" s="45"/>
      <c r="R98" s="45"/>
      <c r="S98" s="45"/>
      <c r="T98" s="45"/>
      <c r="U98" s="45"/>
      <c r="V98" s="60"/>
    </row>
    <row r="99" spans="2:22" x14ac:dyDescent="0.2">
      <c r="B99" s="42"/>
      <c r="C99" s="45"/>
      <c r="D99" s="45"/>
      <c r="E99" s="45"/>
      <c r="F99" s="45"/>
      <c r="G99" s="45"/>
      <c r="H99" s="45"/>
      <c r="I99" s="45"/>
      <c r="J99" s="45"/>
      <c r="K99" s="45"/>
      <c r="L99" s="45"/>
      <c r="M99" s="45"/>
      <c r="N99" s="45"/>
      <c r="O99" s="45"/>
      <c r="P99" s="45"/>
      <c r="Q99" s="45"/>
      <c r="R99" s="45"/>
      <c r="S99" s="45"/>
      <c r="T99" s="45"/>
      <c r="U99" s="45"/>
      <c r="V99" s="60"/>
    </row>
    <row r="100" spans="2:22" x14ac:dyDescent="0.2">
      <c r="B100" s="42"/>
      <c r="C100" s="45" t="s">
        <v>6</v>
      </c>
      <c r="D100" s="45" t="s">
        <v>7</v>
      </c>
      <c r="E100" s="45" t="s">
        <v>8</v>
      </c>
      <c r="F100" s="45" t="s">
        <v>9</v>
      </c>
      <c r="G100" s="45" t="s">
        <v>10</v>
      </c>
      <c r="H100" s="45" t="s">
        <v>11</v>
      </c>
      <c r="I100" s="45" t="s">
        <v>12</v>
      </c>
      <c r="J100" s="45" t="s">
        <v>13</v>
      </c>
      <c r="K100" s="45" t="s">
        <v>14</v>
      </c>
      <c r="L100" s="45" t="s">
        <v>15</v>
      </c>
      <c r="M100" s="45" t="s">
        <v>16</v>
      </c>
      <c r="N100" s="45" t="s">
        <v>17</v>
      </c>
      <c r="O100" s="45" t="s">
        <v>18</v>
      </c>
      <c r="P100" s="45" t="s">
        <v>19</v>
      </c>
      <c r="Q100" s="45" t="s">
        <v>20</v>
      </c>
      <c r="R100" s="45" t="s">
        <v>21</v>
      </c>
      <c r="S100" s="45" t="s">
        <v>22</v>
      </c>
      <c r="T100" s="45" t="s">
        <v>23</v>
      </c>
      <c r="U100" s="45" t="s">
        <v>24</v>
      </c>
      <c r="V100" s="60" t="s">
        <v>25</v>
      </c>
    </row>
    <row r="101" spans="2:22" x14ac:dyDescent="0.2">
      <c r="B101" s="42" t="s">
        <v>103</v>
      </c>
      <c r="C101" s="274">
        <f>C94</f>
        <v>0</v>
      </c>
      <c r="D101" s="274">
        <f>C101-C103</f>
        <v>0</v>
      </c>
      <c r="E101" s="274">
        <f t="shared" ref="E101" si="90">D101-D103</f>
        <v>0</v>
      </c>
      <c r="F101" s="274">
        <f t="shared" ref="F101" si="91">E101-E103</f>
        <v>0</v>
      </c>
      <c r="G101" s="274">
        <f t="shared" ref="G101" si="92">F101-F103</f>
        <v>0</v>
      </c>
      <c r="H101" s="274">
        <f t="shared" ref="H101" si="93">G101-G103</f>
        <v>0</v>
      </c>
      <c r="I101" s="274">
        <f t="shared" ref="I101" si="94">H101-H103</f>
        <v>0</v>
      </c>
      <c r="J101" s="274">
        <f t="shared" ref="J101" si="95">I101-I103</f>
        <v>0</v>
      </c>
      <c r="K101" s="274">
        <f t="shared" ref="K101" si="96">J101-J103</f>
        <v>0</v>
      </c>
      <c r="L101" s="274">
        <f t="shared" ref="L101" si="97">K101-K103</f>
        <v>0</v>
      </c>
      <c r="M101" s="274">
        <f t="shared" ref="M101" si="98">L101-L103</f>
        <v>0</v>
      </c>
      <c r="N101" s="274">
        <f t="shared" ref="N101" si="99">M101-M103</f>
        <v>0</v>
      </c>
      <c r="O101" s="274">
        <f t="shared" ref="O101" si="100">N101-N103</f>
        <v>0</v>
      </c>
      <c r="P101" s="274">
        <f t="shared" ref="P101" si="101">O101-O103</f>
        <v>0</v>
      </c>
      <c r="Q101" s="274">
        <f t="shared" ref="Q101" si="102">P101-P103</f>
        <v>0</v>
      </c>
      <c r="R101" s="274">
        <f t="shared" ref="R101" si="103">Q101-Q103</f>
        <v>0</v>
      </c>
      <c r="S101" s="274">
        <f t="shared" ref="S101" si="104">R101-R103</f>
        <v>0</v>
      </c>
      <c r="T101" s="274">
        <f t="shared" ref="T101" si="105">S101-S103</f>
        <v>0</v>
      </c>
      <c r="U101" s="274">
        <f t="shared" ref="U101" si="106">T101-T103</f>
        <v>0</v>
      </c>
      <c r="V101" s="275">
        <f t="shared" ref="V101" si="107">U101-U103</f>
        <v>0</v>
      </c>
    </row>
    <row r="102" spans="2:22" x14ac:dyDescent="0.2">
      <c r="B102" s="42" t="s">
        <v>102</v>
      </c>
      <c r="C102" s="45">
        <f>IF(C104&lt;=$C$95,$C$98,0)</f>
        <v>0.2</v>
      </c>
      <c r="D102" s="45">
        <f t="shared" ref="D102:V102" si="108">IF(D104&lt;=$C$95,$C$98,0)</f>
        <v>0.2</v>
      </c>
      <c r="E102" s="45">
        <f t="shared" si="108"/>
        <v>0.2</v>
      </c>
      <c r="F102" s="45">
        <f t="shared" si="108"/>
        <v>0.2</v>
      </c>
      <c r="G102" s="45">
        <f t="shared" si="108"/>
        <v>0.2</v>
      </c>
      <c r="H102" s="45">
        <f t="shared" si="108"/>
        <v>0</v>
      </c>
      <c r="I102" s="45">
        <f t="shared" si="108"/>
        <v>0</v>
      </c>
      <c r="J102" s="45">
        <f t="shared" si="108"/>
        <v>0</v>
      </c>
      <c r="K102" s="45">
        <f t="shared" si="108"/>
        <v>0</v>
      </c>
      <c r="L102" s="45">
        <f t="shared" si="108"/>
        <v>0</v>
      </c>
      <c r="M102" s="45">
        <f t="shared" si="108"/>
        <v>0</v>
      </c>
      <c r="N102" s="45">
        <f t="shared" si="108"/>
        <v>0</v>
      </c>
      <c r="O102" s="45">
        <f t="shared" si="108"/>
        <v>0</v>
      </c>
      <c r="P102" s="45">
        <f t="shared" si="108"/>
        <v>0</v>
      </c>
      <c r="Q102" s="45">
        <f t="shared" si="108"/>
        <v>0</v>
      </c>
      <c r="R102" s="45">
        <f t="shared" si="108"/>
        <v>0</v>
      </c>
      <c r="S102" s="45">
        <f t="shared" si="108"/>
        <v>0</v>
      </c>
      <c r="T102" s="45">
        <f t="shared" si="108"/>
        <v>0</v>
      </c>
      <c r="U102" s="45">
        <f t="shared" si="108"/>
        <v>0</v>
      </c>
      <c r="V102" s="60">
        <f t="shared" si="108"/>
        <v>0</v>
      </c>
    </row>
    <row r="103" spans="2:22" x14ac:dyDescent="0.2">
      <c r="B103" s="42" t="s">
        <v>104</v>
      </c>
      <c r="C103" s="277">
        <f>$C$101*C102</f>
        <v>0</v>
      </c>
      <c r="D103" s="277">
        <f t="shared" ref="D103:V103" si="109">$C$101*D102</f>
        <v>0</v>
      </c>
      <c r="E103" s="277">
        <f t="shared" si="109"/>
        <v>0</v>
      </c>
      <c r="F103" s="277">
        <f t="shared" si="109"/>
        <v>0</v>
      </c>
      <c r="G103" s="277">
        <f t="shared" si="109"/>
        <v>0</v>
      </c>
      <c r="H103" s="277">
        <f t="shared" si="109"/>
        <v>0</v>
      </c>
      <c r="I103" s="277">
        <f t="shared" si="109"/>
        <v>0</v>
      </c>
      <c r="J103" s="277">
        <f t="shared" si="109"/>
        <v>0</v>
      </c>
      <c r="K103" s="277">
        <f t="shared" si="109"/>
        <v>0</v>
      </c>
      <c r="L103" s="277">
        <f t="shared" si="109"/>
        <v>0</v>
      </c>
      <c r="M103" s="277">
        <f t="shared" si="109"/>
        <v>0</v>
      </c>
      <c r="N103" s="277">
        <f t="shared" si="109"/>
        <v>0</v>
      </c>
      <c r="O103" s="277">
        <f t="shared" si="109"/>
        <v>0</v>
      </c>
      <c r="P103" s="277">
        <f t="shared" si="109"/>
        <v>0</v>
      </c>
      <c r="Q103" s="277">
        <f t="shared" si="109"/>
        <v>0</v>
      </c>
      <c r="R103" s="277">
        <f t="shared" si="109"/>
        <v>0</v>
      </c>
      <c r="S103" s="277">
        <f t="shared" si="109"/>
        <v>0</v>
      </c>
      <c r="T103" s="277">
        <f t="shared" si="109"/>
        <v>0</v>
      </c>
      <c r="U103" s="277">
        <f t="shared" si="109"/>
        <v>0</v>
      </c>
      <c r="V103" s="278">
        <f t="shared" si="109"/>
        <v>0</v>
      </c>
    </row>
    <row r="104" spans="2:22" ht="13.8" thickBot="1" x14ac:dyDescent="0.25">
      <c r="B104" s="271"/>
      <c r="C104" s="136">
        <v>1</v>
      </c>
      <c r="D104" s="136">
        <v>2</v>
      </c>
      <c r="E104" s="136">
        <v>3</v>
      </c>
      <c r="F104" s="136">
        <v>4</v>
      </c>
      <c r="G104" s="136">
        <v>5</v>
      </c>
      <c r="H104" s="136">
        <v>6</v>
      </c>
      <c r="I104" s="136">
        <v>7</v>
      </c>
      <c r="J104" s="136">
        <v>8</v>
      </c>
      <c r="K104" s="136">
        <v>9</v>
      </c>
      <c r="L104" s="136">
        <v>10</v>
      </c>
      <c r="M104" s="136">
        <v>11</v>
      </c>
      <c r="N104" s="136">
        <v>12</v>
      </c>
      <c r="O104" s="136">
        <v>13</v>
      </c>
      <c r="P104" s="136">
        <v>14</v>
      </c>
      <c r="Q104" s="136">
        <v>15</v>
      </c>
      <c r="R104" s="136">
        <v>16</v>
      </c>
      <c r="S104" s="136">
        <v>17</v>
      </c>
      <c r="T104" s="136">
        <v>18</v>
      </c>
      <c r="U104" s="136">
        <v>19</v>
      </c>
      <c r="V104" s="272">
        <v>20</v>
      </c>
    </row>
    <row r="105" spans="2:22" ht="13.8" thickBot="1" x14ac:dyDescent="0.25">
      <c r="B105" s="45"/>
      <c r="C105" s="45"/>
      <c r="D105" s="45"/>
      <c r="E105" s="45"/>
      <c r="F105" s="45"/>
      <c r="G105" s="45"/>
      <c r="H105" s="45"/>
      <c r="I105" s="45"/>
      <c r="J105" s="45"/>
      <c r="K105" s="45"/>
      <c r="L105" s="45"/>
      <c r="M105" s="45"/>
      <c r="N105" s="45"/>
      <c r="O105" s="45"/>
      <c r="P105" s="45"/>
      <c r="Q105" s="45"/>
      <c r="R105" s="45"/>
      <c r="S105" s="45"/>
      <c r="T105" s="45"/>
      <c r="U105" s="45"/>
      <c r="V105" s="45"/>
    </row>
    <row r="106" spans="2:22" x14ac:dyDescent="0.2">
      <c r="B106" s="268" t="s">
        <v>108</v>
      </c>
      <c r="C106" s="273"/>
      <c r="D106" s="273"/>
      <c r="E106" s="273"/>
      <c r="F106" s="273"/>
      <c r="G106" s="273"/>
      <c r="H106" s="273"/>
      <c r="I106" s="273"/>
      <c r="J106" s="273"/>
      <c r="K106" s="273"/>
      <c r="L106" s="273"/>
      <c r="M106" s="273"/>
      <c r="N106" s="273"/>
      <c r="O106" s="273"/>
      <c r="P106" s="273"/>
      <c r="Q106" s="273"/>
      <c r="R106" s="273"/>
      <c r="S106" s="273"/>
      <c r="T106" s="273"/>
      <c r="U106" s="273"/>
      <c r="V106" s="28"/>
    </row>
    <row r="107" spans="2:22" x14ac:dyDescent="0.2">
      <c r="B107" s="42" t="s">
        <v>106</v>
      </c>
      <c r="C107" s="45">
        <f>VLOOKUP(C95,【シート３】減価償却率表!$A$9:$E$107,3)</f>
        <v>0.4</v>
      </c>
      <c r="D107" s="45"/>
      <c r="E107" s="45"/>
      <c r="F107" s="45"/>
      <c r="G107" s="45"/>
      <c r="H107" s="45"/>
      <c r="I107" s="45"/>
      <c r="J107" s="45"/>
      <c r="K107" s="45"/>
      <c r="L107" s="45"/>
      <c r="M107" s="45"/>
      <c r="N107" s="45"/>
      <c r="O107" s="45"/>
      <c r="P107" s="45"/>
      <c r="Q107" s="45"/>
      <c r="R107" s="45"/>
      <c r="S107" s="45"/>
      <c r="T107" s="45"/>
      <c r="U107" s="45"/>
      <c r="V107" s="60"/>
    </row>
    <row r="108" spans="2:22" x14ac:dyDescent="0.2">
      <c r="B108" s="42" t="s">
        <v>109</v>
      </c>
      <c r="C108" s="45">
        <f>VLOOKUP(C95,【シート３】減価償却率表!$A$9:$E$107,4)</f>
        <v>0.5</v>
      </c>
      <c r="D108" s="45"/>
      <c r="E108" s="45"/>
      <c r="F108" s="45"/>
      <c r="G108" s="45"/>
      <c r="H108" s="45"/>
      <c r="I108" s="45"/>
      <c r="J108" s="45"/>
      <c r="K108" s="45"/>
      <c r="L108" s="45"/>
      <c r="M108" s="45"/>
      <c r="N108" s="45"/>
      <c r="O108" s="45"/>
      <c r="P108" s="45"/>
      <c r="Q108" s="45"/>
      <c r="R108" s="45"/>
      <c r="S108" s="45"/>
      <c r="T108" s="45"/>
      <c r="U108" s="45"/>
      <c r="V108" s="60"/>
    </row>
    <row r="109" spans="2:22" x14ac:dyDescent="0.2">
      <c r="B109" s="42" t="s">
        <v>110</v>
      </c>
      <c r="C109" s="45">
        <f>VLOOKUP(C95,【シート３】減価償却率表!$A$9:$E$107,5)</f>
        <v>0.108</v>
      </c>
      <c r="D109" s="45"/>
      <c r="E109" s="45"/>
      <c r="F109" s="45"/>
      <c r="G109" s="45"/>
      <c r="H109" s="45"/>
      <c r="I109" s="45"/>
      <c r="J109" s="45"/>
      <c r="K109" s="45"/>
      <c r="L109" s="45"/>
      <c r="M109" s="45"/>
      <c r="N109" s="45"/>
      <c r="O109" s="45"/>
      <c r="P109" s="45"/>
      <c r="Q109" s="45"/>
      <c r="R109" s="45"/>
      <c r="S109" s="45"/>
      <c r="T109" s="45"/>
      <c r="U109" s="45"/>
      <c r="V109" s="60"/>
    </row>
    <row r="110" spans="2:22" x14ac:dyDescent="0.2">
      <c r="B110" s="42" t="s">
        <v>111</v>
      </c>
      <c r="C110" s="279">
        <f>C94*C109</f>
        <v>0</v>
      </c>
      <c r="D110" s="279"/>
      <c r="E110" s="279"/>
      <c r="F110" s="279"/>
      <c r="G110" s="279"/>
      <c r="H110" s="279"/>
      <c r="I110" s="279"/>
      <c r="J110" s="279"/>
      <c r="K110" s="279"/>
      <c r="L110" s="279"/>
      <c r="M110" s="279"/>
      <c r="N110" s="279"/>
      <c r="O110" s="279"/>
      <c r="P110" s="279"/>
      <c r="Q110" s="279"/>
      <c r="R110" s="279"/>
      <c r="S110" s="279"/>
      <c r="T110" s="279"/>
      <c r="U110" s="279"/>
      <c r="V110" s="126"/>
    </row>
    <row r="111" spans="2:22" x14ac:dyDescent="0.2">
      <c r="B111" s="42"/>
      <c r="C111" s="45"/>
      <c r="D111" s="45"/>
      <c r="E111" s="45"/>
      <c r="F111" s="45"/>
      <c r="G111" s="45"/>
      <c r="H111" s="45"/>
      <c r="I111" s="45"/>
      <c r="J111" s="45"/>
      <c r="K111" s="45"/>
      <c r="L111" s="45"/>
      <c r="M111" s="45"/>
      <c r="N111" s="45"/>
      <c r="O111" s="45"/>
      <c r="P111" s="45"/>
      <c r="Q111" s="45"/>
      <c r="R111" s="45"/>
      <c r="S111" s="45"/>
      <c r="T111" s="45"/>
      <c r="U111" s="45"/>
      <c r="V111" s="60"/>
    </row>
    <row r="112" spans="2:22" x14ac:dyDescent="0.2">
      <c r="B112" s="42"/>
      <c r="C112" s="45" t="s">
        <v>6</v>
      </c>
      <c r="D112" s="45" t="s">
        <v>7</v>
      </c>
      <c r="E112" s="45" t="s">
        <v>8</v>
      </c>
      <c r="F112" s="45" t="s">
        <v>9</v>
      </c>
      <c r="G112" s="45" t="s">
        <v>10</v>
      </c>
      <c r="H112" s="45" t="s">
        <v>11</v>
      </c>
      <c r="I112" s="45" t="s">
        <v>12</v>
      </c>
      <c r="J112" s="45" t="s">
        <v>13</v>
      </c>
      <c r="K112" s="45" t="s">
        <v>14</v>
      </c>
      <c r="L112" s="45" t="s">
        <v>15</v>
      </c>
      <c r="M112" s="45" t="s">
        <v>16</v>
      </c>
      <c r="N112" s="45" t="s">
        <v>17</v>
      </c>
      <c r="O112" s="45" t="s">
        <v>18</v>
      </c>
      <c r="P112" s="45" t="s">
        <v>19</v>
      </c>
      <c r="Q112" s="45" t="s">
        <v>20</v>
      </c>
      <c r="R112" s="45" t="s">
        <v>21</v>
      </c>
      <c r="S112" s="45" t="s">
        <v>22</v>
      </c>
      <c r="T112" s="45" t="s">
        <v>23</v>
      </c>
      <c r="U112" s="45" t="s">
        <v>24</v>
      </c>
      <c r="V112" s="60" t="s">
        <v>25</v>
      </c>
    </row>
    <row r="113" spans="2:22" x14ac:dyDescent="0.2">
      <c r="B113" s="42" t="s">
        <v>105</v>
      </c>
      <c r="C113" s="274">
        <f>C94</f>
        <v>0</v>
      </c>
      <c r="D113" s="274">
        <f>C113-C115</f>
        <v>0</v>
      </c>
      <c r="E113" s="274">
        <f t="shared" ref="E113" si="110">D113-D115</f>
        <v>0</v>
      </c>
      <c r="F113" s="274">
        <f t="shared" ref="F113" si="111">E113-E115</f>
        <v>0</v>
      </c>
      <c r="G113" s="274">
        <f t="shared" ref="G113" si="112">F113-F115</f>
        <v>0</v>
      </c>
      <c r="H113" s="274">
        <f t="shared" ref="H113" si="113">G113-G115</f>
        <v>0</v>
      </c>
      <c r="I113" s="274">
        <f t="shared" ref="I113" si="114">H113-H115</f>
        <v>0</v>
      </c>
      <c r="J113" s="274">
        <f t="shared" ref="J113" si="115">I113-I115</f>
        <v>0</v>
      </c>
      <c r="K113" s="274">
        <f t="shared" ref="K113" si="116">J113-J115</f>
        <v>0</v>
      </c>
      <c r="L113" s="274">
        <f t="shared" ref="L113" si="117">K113-K115</f>
        <v>0</v>
      </c>
      <c r="M113" s="274">
        <f t="shared" ref="M113" si="118">L113-L115</f>
        <v>0</v>
      </c>
      <c r="N113" s="274">
        <f t="shared" ref="N113" si="119">M113-M115</f>
        <v>0</v>
      </c>
      <c r="O113" s="274">
        <f t="shared" ref="O113" si="120">N113-N115</f>
        <v>0</v>
      </c>
      <c r="P113" s="274">
        <f t="shared" ref="P113" si="121">O113-O115</f>
        <v>0</v>
      </c>
      <c r="Q113" s="274">
        <f t="shared" ref="Q113" si="122">P113-P115</f>
        <v>0</v>
      </c>
      <c r="R113" s="274">
        <f t="shared" ref="R113" si="123">Q113-Q115</f>
        <v>0</v>
      </c>
      <c r="S113" s="274">
        <f t="shared" ref="S113" si="124">R113-R115</f>
        <v>0</v>
      </c>
      <c r="T113" s="274">
        <f t="shared" ref="T113" si="125">S113-S115</f>
        <v>0</v>
      </c>
      <c r="U113" s="274">
        <f t="shared" ref="U113" si="126">T113-T115</f>
        <v>0</v>
      </c>
      <c r="V113" s="275">
        <f t="shared" ref="V113" si="127">U113-U115</f>
        <v>0</v>
      </c>
    </row>
    <row r="114" spans="2:22" x14ac:dyDescent="0.2">
      <c r="B114" s="42" t="s">
        <v>102</v>
      </c>
      <c r="C114" s="45">
        <f>IF(OR(B114=$C$108,B114="－"),"－",IF(C113*$C$107&gt;$C$110,$C$107,$C$108))</f>
        <v>0.5</v>
      </c>
      <c r="D114" s="45" t="str">
        <f t="shared" ref="D114:V114" si="128">IF(OR(C114=$C$108,C114="－"),"－",IF(D113*$C$107&gt;$C$110,$C$107,$C$108))</f>
        <v>－</v>
      </c>
      <c r="E114" s="45" t="str">
        <f t="shared" si="128"/>
        <v>－</v>
      </c>
      <c r="F114" s="45" t="str">
        <f t="shared" si="128"/>
        <v>－</v>
      </c>
      <c r="G114" s="45" t="str">
        <f t="shared" si="128"/>
        <v>－</v>
      </c>
      <c r="H114" s="45" t="str">
        <f t="shared" si="128"/>
        <v>－</v>
      </c>
      <c r="I114" s="45" t="str">
        <f t="shared" si="128"/>
        <v>－</v>
      </c>
      <c r="J114" s="45" t="str">
        <f t="shared" si="128"/>
        <v>－</v>
      </c>
      <c r="K114" s="45" t="str">
        <f t="shared" si="128"/>
        <v>－</v>
      </c>
      <c r="L114" s="45" t="str">
        <f t="shared" si="128"/>
        <v>－</v>
      </c>
      <c r="M114" s="45" t="str">
        <f t="shared" si="128"/>
        <v>－</v>
      </c>
      <c r="N114" s="45" t="str">
        <f t="shared" si="128"/>
        <v>－</v>
      </c>
      <c r="O114" s="45" t="str">
        <f t="shared" si="128"/>
        <v>－</v>
      </c>
      <c r="P114" s="45" t="str">
        <f t="shared" si="128"/>
        <v>－</v>
      </c>
      <c r="Q114" s="45" t="str">
        <f t="shared" si="128"/>
        <v>－</v>
      </c>
      <c r="R114" s="45" t="str">
        <f t="shared" si="128"/>
        <v>－</v>
      </c>
      <c r="S114" s="45" t="str">
        <f t="shared" si="128"/>
        <v>－</v>
      </c>
      <c r="T114" s="45" t="str">
        <f t="shared" si="128"/>
        <v>－</v>
      </c>
      <c r="U114" s="45" t="str">
        <f t="shared" si="128"/>
        <v>－</v>
      </c>
      <c r="V114" s="60" t="str">
        <f t="shared" si="128"/>
        <v>－</v>
      </c>
    </row>
    <row r="115" spans="2:22" x14ac:dyDescent="0.2">
      <c r="B115" s="42" t="s">
        <v>104</v>
      </c>
      <c r="C115" s="280">
        <f>IF(C116&lt;=$C$95,IF(C114=$C$107,C113*C114,IF(C114=$C$108,C113*$C$108,IF(C114="－",MIN(B115,C113),"－"))),0)</f>
        <v>0</v>
      </c>
      <c r="D115" s="280">
        <f t="shared" ref="D115:V115" si="129">IF(D116&lt;=$C$95,IF(D114=$C$107,D113*D114,IF(D114=$C$108,D113*$C$108,IF(D114="－",MIN(C115,D113),"－"))),0)</f>
        <v>0</v>
      </c>
      <c r="E115" s="280">
        <f t="shared" si="129"/>
        <v>0</v>
      </c>
      <c r="F115" s="280">
        <f t="shared" si="129"/>
        <v>0</v>
      </c>
      <c r="G115" s="280">
        <f t="shared" si="129"/>
        <v>0</v>
      </c>
      <c r="H115" s="280">
        <f t="shared" si="129"/>
        <v>0</v>
      </c>
      <c r="I115" s="280">
        <f t="shared" si="129"/>
        <v>0</v>
      </c>
      <c r="J115" s="280">
        <f t="shared" si="129"/>
        <v>0</v>
      </c>
      <c r="K115" s="280">
        <f t="shared" si="129"/>
        <v>0</v>
      </c>
      <c r="L115" s="280">
        <f t="shared" si="129"/>
        <v>0</v>
      </c>
      <c r="M115" s="280">
        <f t="shared" si="129"/>
        <v>0</v>
      </c>
      <c r="N115" s="280">
        <f t="shared" si="129"/>
        <v>0</v>
      </c>
      <c r="O115" s="280">
        <f t="shared" si="129"/>
        <v>0</v>
      </c>
      <c r="P115" s="280">
        <f t="shared" si="129"/>
        <v>0</v>
      </c>
      <c r="Q115" s="280">
        <f t="shared" si="129"/>
        <v>0</v>
      </c>
      <c r="R115" s="280">
        <f t="shared" si="129"/>
        <v>0</v>
      </c>
      <c r="S115" s="280">
        <f t="shared" si="129"/>
        <v>0</v>
      </c>
      <c r="T115" s="280">
        <f t="shared" si="129"/>
        <v>0</v>
      </c>
      <c r="U115" s="280">
        <f t="shared" si="129"/>
        <v>0</v>
      </c>
      <c r="V115" s="281">
        <f t="shared" si="129"/>
        <v>0</v>
      </c>
    </row>
    <row r="116" spans="2:22" x14ac:dyDescent="0.2">
      <c r="B116" s="42"/>
      <c r="C116" s="282">
        <v>1</v>
      </c>
      <c r="D116" s="282">
        <v>2</v>
      </c>
      <c r="E116" s="282">
        <v>3</v>
      </c>
      <c r="F116" s="282">
        <v>4</v>
      </c>
      <c r="G116" s="282">
        <v>5</v>
      </c>
      <c r="H116" s="282">
        <v>6</v>
      </c>
      <c r="I116" s="282">
        <v>7</v>
      </c>
      <c r="J116" s="282">
        <v>8</v>
      </c>
      <c r="K116" s="282">
        <v>9</v>
      </c>
      <c r="L116" s="282">
        <v>10</v>
      </c>
      <c r="M116" s="282">
        <v>11</v>
      </c>
      <c r="N116" s="282">
        <v>12</v>
      </c>
      <c r="O116" s="282">
        <v>13</v>
      </c>
      <c r="P116" s="282">
        <v>14</v>
      </c>
      <c r="Q116" s="282">
        <v>15</v>
      </c>
      <c r="R116" s="282">
        <v>16</v>
      </c>
      <c r="S116" s="282">
        <v>17</v>
      </c>
      <c r="T116" s="282">
        <v>18</v>
      </c>
      <c r="U116" s="282">
        <v>19</v>
      </c>
      <c r="V116" s="283">
        <v>20</v>
      </c>
    </row>
    <row r="117" spans="2:22" ht="13.8" thickBot="1" x14ac:dyDescent="0.25">
      <c r="B117" s="271" t="s">
        <v>233</v>
      </c>
      <c r="C117" s="136">
        <f>C113*0.014</f>
        <v>0</v>
      </c>
      <c r="D117" s="136">
        <f>D113*0.014</f>
        <v>0</v>
      </c>
      <c r="E117" s="136">
        <f>E113*0.014</f>
        <v>0</v>
      </c>
      <c r="F117" s="136">
        <f t="shared" ref="F117:V117" si="130">F113*0.014</f>
        <v>0</v>
      </c>
      <c r="G117" s="136">
        <f>G113*0.014</f>
        <v>0</v>
      </c>
      <c r="H117" s="136">
        <f>H113*0.014</f>
        <v>0</v>
      </c>
      <c r="I117" s="136">
        <f>I113*0.014</f>
        <v>0</v>
      </c>
      <c r="J117" s="136">
        <f>J113*0.014</f>
        <v>0</v>
      </c>
      <c r="K117" s="136">
        <f t="shared" si="130"/>
        <v>0</v>
      </c>
      <c r="L117" s="136">
        <f t="shared" si="130"/>
        <v>0</v>
      </c>
      <c r="M117" s="136">
        <f t="shared" si="130"/>
        <v>0</v>
      </c>
      <c r="N117" s="136">
        <f t="shared" si="130"/>
        <v>0</v>
      </c>
      <c r="O117" s="136">
        <f t="shared" si="130"/>
        <v>0</v>
      </c>
      <c r="P117" s="136">
        <f t="shared" si="130"/>
        <v>0</v>
      </c>
      <c r="Q117" s="136">
        <f t="shared" si="130"/>
        <v>0</v>
      </c>
      <c r="R117" s="136">
        <f t="shared" si="130"/>
        <v>0</v>
      </c>
      <c r="S117" s="136">
        <f t="shared" si="130"/>
        <v>0</v>
      </c>
      <c r="T117" s="136">
        <f t="shared" si="130"/>
        <v>0</v>
      </c>
      <c r="U117" s="136">
        <f t="shared" si="130"/>
        <v>0</v>
      </c>
      <c r="V117" s="272">
        <f t="shared" si="130"/>
        <v>0</v>
      </c>
    </row>
  </sheetData>
  <phoneticPr fontId="2"/>
  <pageMargins left="0.70866141732283472" right="0.70866141732283472" top="0.74803149606299213" bottom="0.74803149606299213" header="0.31496062992125984" footer="0.31496062992125984"/>
  <pageSetup paperSize="8" scale="5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7"/>
  <sheetViews>
    <sheetView topLeftCell="A4" workbookViewId="0">
      <pane xSplit="1" ySplit="5" topLeftCell="B12" activePane="bottomRight" state="frozen"/>
      <selection activeCell="A4" sqref="A4"/>
      <selection pane="topRight" activeCell="B4" sqref="B4"/>
      <selection pane="bottomLeft" activeCell="A9" sqref="A9"/>
      <selection pane="bottomRight" activeCell="B9" sqref="B9"/>
    </sheetView>
  </sheetViews>
  <sheetFormatPr defaultColWidth="9" defaultRowHeight="13.8" x14ac:dyDescent="0.2"/>
  <cols>
    <col min="1" max="5" width="15" style="2" customWidth="1"/>
    <col min="6" max="16384" width="9" style="2"/>
  </cols>
  <sheetData>
    <row r="1" spans="1:5" x14ac:dyDescent="0.2">
      <c r="A1" s="9" t="s">
        <v>131</v>
      </c>
    </row>
    <row r="2" spans="1:5" x14ac:dyDescent="0.2">
      <c r="A2" s="9" t="s">
        <v>133</v>
      </c>
    </row>
    <row r="4" spans="1:5" x14ac:dyDescent="0.2">
      <c r="A4" s="2" t="s">
        <v>72</v>
      </c>
    </row>
    <row r="5" spans="1:5" x14ac:dyDescent="0.2">
      <c r="A5" s="10" t="s">
        <v>132</v>
      </c>
    </row>
    <row r="7" spans="1:5" x14ac:dyDescent="0.2">
      <c r="A7" s="343" t="s">
        <v>73</v>
      </c>
      <c r="B7" s="345" t="s">
        <v>74</v>
      </c>
      <c r="C7" s="345" t="s">
        <v>75</v>
      </c>
      <c r="D7" s="345" t="s">
        <v>76</v>
      </c>
      <c r="E7" s="347" t="s">
        <v>77</v>
      </c>
    </row>
    <row r="8" spans="1:5" x14ac:dyDescent="0.2">
      <c r="A8" s="344"/>
      <c r="B8" s="346"/>
      <c r="C8" s="346"/>
      <c r="D8" s="346"/>
      <c r="E8" s="348"/>
    </row>
    <row r="9" spans="1:5" x14ac:dyDescent="0.2">
      <c r="A9" s="3">
        <v>2</v>
      </c>
      <c r="B9" s="4">
        <v>0.5</v>
      </c>
      <c r="C9" s="13">
        <v>1</v>
      </c>
      <c r="D9" s="13" t="s">
        <v>78</v>
      </c>
      <c r="E9" s="14" t="s">
        <v>78</v>
      </c>
    </row>
    <row r="10" spans="1:5" x14ac:dyDescent="0.2">
      <c r="A10" s="5">
        <v>3</v>
      </c>
      <c r="B10" s="6">
        <v>0.33400000000000002</v>
      </c>
      <c r="C10" s="15">
        <v>0.66700000000000004</v>
      </c>
      <c r="D10" s="15">
        <v>1</v>
      </c>
      <c r="E10" s="16">
        <v>0.11089</v>
      </c>
    </row>
    <row r="11" spans="1:5" x14ac:dyDescent="0.2">
      <c r="A11" s="5">
        <v>4</v>
      </c>
      <c r="B11" s="6">
        <v>0.25</v>
      </c>
      <c r="C11" s="15">
        <v>0.5</v>
      </c>
      <c r="D11" s="15">
        <v>1</v>
      </c>
      <c r="E11" s="16">
        <v>0.12499</v>
      </c>
    </row>
    <row r="12" spans="1:5" x14ac:dyDescent="0.2">
      <c r="A12" s="5">
        <v>5</v>
      </c>
      <c r="B12" s="6">
        <v>0.2</v>
      </c>
      <c r="C12" s="15">
        <v>0.4</v>
      </c>
      <c r="D12" s="15">
        <v>0.5</v>
      </c>
      <c r="E12" s="16">
        <v>0.108</v>
      </c>
    </row>
    <row r="13" spans="1:5" x14ac:dyDescent="0.2">
      <c r="A13" s="5">
        <v>6</v>
      </c>
      <c r="B13" s="6">
        <v>0.16700000000000001</v>
      </c>
      <c r="C13" s="15">
        <v>0.33300000000000002</v>
      </c>
      <c r="D13" s="15">
        <v>0.33400000000000002</v>
      </c>
      <c r="E13" s="16">
        <v>9.9110000000000004E-2</v>
      </c>
    </row>
    <row r="14" spans="1:5" x14ac:dyDescent="0.2">
      <c r="A14" s="5">
        <v>7</v>
      </c>
      <c r="B14" s="6">
        <v>0.14299999999999999</v>
      </c>
      <c r="C14" s="15">
        <v>0.28599999999999998</v>
      </c>
      <c r="D14" s="15">
        <v>0.33400000000000002</v>
      </c>
      <c r="E14" s="16">
        <v>8.6800000000000002E-2</v>
      </c>
    </row>
    <row r="15" spans="1:5" x14ac:dyDescent="0.2">
      <c r="A15" s="5">
        <v>8</v>
      </c>
      <c r="B15" s="6">
        <v>0.125</v>
      </c>
      <c r="C15" s="15">
        <v>0.25</v>
      </c>
      <c r="D15" s="15">
        <v>0.33400000000000002</v>
      </c>
      <c r="E15" s="16">
        <v>7.9089999999999994E-2</v>
      </c>
    </row>
    <row r="16" spans="1:5" x14ac:dyDescent="0.2">
      <c r="A16" s="5">
        <v>9</v>
      </c>
      <c r="B16" s="6">
        <v>0.112</v>
      </c>
      <c r="C16" s="15">
        <v>0.222</v>
      </c>
      <c r="D16" s="15">
        <v>0.25</v>
      </c>
      <c r="E16" s="16">
        <v>7.1260000000000004E-2</v>
      </c>
    </row>
    <row r="17" spans="1:5" x14ac:dyDescent="0.2">
      <c r="A17" s="5">
        <v>10</v>
      </c>
      <c r="B17" s="6">
        <v>0.1</v>
      </c>
      <c r="C17" s="15">
        <v>0.2</v>
      </c>
      <c r="D17" s="15">
        <v>0.25</v>
      </c>
      <c r="E17" s="16">
        <v>6.5519999999999995E-2</v>
      </c>
    </row>
    <row r="18" spans="1:5" x14ac:dyDescent="0.2">
      <c r="A18" s="5">
        <v>11</v>
      </c>
      <c r="B18" s="6">
        <v>9.0999999999999998E-2</v>
      </c>
      <c r="C18" s="15">
        <v>0.182</v>
      </c>
      <c r="D18" s="15">
        <v>0.2</v>
      </c>
      <c r="E18" s="16">
        <v>5.9920000000000001E-2</v>
      </c>
    </row>
    <row r="19" spans="1:5" x14ac:dyDescent="0.2">
      <c r="A19" s="5">
        <v>12</v>
      </c>
      <c r="B19" s="6">
        <v>8.4000000000000005E-2</v>
      </c>
      <c r="C19" s="15">
        <v>0.16700000000000001</v>
      </c>
      <c r="D19" s="15">
        <v>0.2</v>
      </c>
      <c r="E19" s="16">
        <v>5.5660000000000001E-2</v>
      </c>
    </row>
    <row r="20" spans="1:5" x14ac:dyDescent="0.2">
      <c r="A20" s="5">
        <v>13</v>
      </c>
      <c r="B20" s="6">
        <v>7.6999999999999999E-2</v>
      </c>
      <c r="C20" s="15">
        <v>0.154</v>
      </c>
      <c r="D20" s="15">
        <v>0.16700000000000001</v>
      </c>
      <c r="E20" s="16">
        <v>5.1799999999999999E-2</v>
      </c>
    </row>
    <row r="21" spans="1:5" x14ac:dyDescent="0.2">
      <c r="A21" s="5">
        <v>14</v>
      </c>
      <c r="B21" s="6">
        <v>7.1999999999999995E-2</v>
      </c>
      <c r="C21" s="15">
        <v>0.14299999999999999</v>
      </c>
      <c r="D21" s="15">
        <v>0.16700000000000001</v>
      </c>
      <c r="E21" s="16">
        <v>4.854E-2</v>
      </c>
    </row>
    <row r="22" spans="1:5" x14ac:dyDescent="0.2">
      <c r="A22" s="5">
        <v>15</v>
      </c>
      <c r="B22" s="6">
        <v>6.7000000000000004E-2</v>
      </c>
      <c r="C22" s="15">
        <v>0.13300000000000001</v>
      </c>
      <c r="D22" s="15">
        <v>0.14299999999999999</v>
      </c>
      <c r="E22" s="16">
        <v>4.5650000000000003E-2</v>
      </c>
    </row>
    <row r="23" spans="1:5" x14ac:dyDescent="0.2">
      <c r="A23" s="5">
        <v>16</v>
      </c>
      <c r="B23" s="6">
        <v>6.3E-2</v>
      </c>
      <c r="C23" s="15">
        <v>0.125</v>
      </c>
      <c r="D23" s="15">
        <v>0.14299999999999999</v>
      </c>
      <c r="E23" s="16">
        <v>4.2939999999999999E-2</v>
      </c>
    </row>
    <row r="24" spans="1:5" x14ac:dyDescent="0.2">
      <c r="A24" s="5">
        <v>17</v>
      </c>
      <c r="B24" s="6">
        <v>5.8999999999999997E-2</v>
      </c>
      <c r="C24" s="15">
        <v>0.11799999999999999</v>
      </c>
      <c r="D24" s="15">
        <v>0.125</v>
      </c>
      <c r="E24" s="16">
        <v>4.0379999999999999E-2</v>
      </c>
    </row>
    <row r="25" spans="1:5" x14ac:dyDescent="0.2">
      <c r="A25" s="5">
        <v>18</v>
      </c>
      <c r="B25" s="6">
        <v>5.6000000000000001E-2</v>
      </c>
      <c r="C25" s="15">
        <v>0.111</v>
      </c>
      <c r="D25" s="15">
        <v>0.112</v>
      </c>
      <c r="E25" s="16">
        <v>3.884E-2</v>
      </c>
    </row>
    <row r="26" spans="1:5" x14ac:dyDescent="0.2">
      <c r="A26" s="5">
        <v>19</v>
      </c>
      <c r="B26" s="6">
        <v>5.2999999999999999E-2</v>
      </c>
      <c r="C26" s="15">
        <v>0.105</v>
      </c>
      <c r="D26" s="15">
        <v>0.112</v>
      </c>
      <c r="E26" s="16">
        <v>3.6929999999999998E-2</v>
      </c>
    </row>
    <row r="27" spans="1:5" x14ac:dyDescent="0.2">
      <c r="A27" s="5">
        <v>20</v>
      </c>
      <c r="B27" s="6">
        <v>0.05</v>
      </c>
      <c r="C27" s="15">
        <v>0.1</v>
      </c>
      <c r="D27" s="15">
        <v>0.112</v>
      </c>
      <c r="E27" s="16">
        <v>3.4860000000000002E-2</v>
      </c>
    </row>
    <row r="28" spans="1:5" x14ac:dyDescent="0.2">
      <c r="A28" s="5">
        <v>21</v>
      </c>
      <c r="B28" s="6">
        <v>4.8000000000000001E-2</v>
      </c>
      <c r="C28" s="15">
        <v>9.5000000000000001E-2</v>
      </c>
      <c r="D28" s="15">
        <v>0.1</v>
      </c>
      <c r="E28" s="16">
        <v>3.3349999999999998E-2</v>
      </c>
    </row>
    <row r="29" spans="1:5" x14ac:dyDescent="0.2">
      <c r="A29" s="5">
        <v>22</v>
      </c>
      <c r="B29" s="6">
        <v>4.5999999999999999E-2</v>
      </c>
      <c r="C29" s="15">
        <v>9.0999999999999998E-2</v>
      </c>
      <c r="D29" s="15">
        <v>0.1</v>
      </c>
      <c r="E29" s="16">
        <v>3.1820000000000001E-2</v>
      </c>
    </row>
    <row r="30" spans="1:5" x14ac:dyDescent="0.2">
      <c r="A30" s="5">
        <v>23</v>
      </c>
      <c r="B30" s="6">
        <v>4.3999999999999997E-2</v>
      </c>
      <c r="C30" s="15">
        <v>8.6999999999999994E-2</v>
      </c>
      <c r="D30" s="15">
        <v>9.0999999999999998E-2</v>
      </c>
      <c r="E30" s="16">
        <v>3.0519999999999999E-2</v>
      </c>
    </row>
    <row r="31" spans="1:5" x14ac:dyDescent="0.2">
      <c r="A31" s="5">
        <v>24</v>
      </c>
      <c r="B31" s="6">
        <v>4.2000000000000003E-2</v>
      </c>
      <c r="C31" s="15">
        <v>8.3000000000000004E-2</v>
      </c>
      <c r="D31" s="15">
        <v>8.4000000000000005E-2</v>
      </c>
      <c r="E31" s="16">
        <v>2.9690000000000001E-2</v>
      </c>
    </row>
    <row r="32" spans="1:5" x14ac:dyDescent="0.2">
      <c r="A32" s="5">
        <v>25</v>
      </c>
      <c r="B32" s="6">
        <v>0.04</v>
      </c>
      <c r="C32" s="15">
        <v>0.08</v>
      </c>
      <c r="D32" s="15">
        <v>8.4000000000000005E-2</v>
      </c>
      <c r="E32" s="16">
        <v>2.8410000000000001E-2</v>
      </c>
    </row>
    <row r="33" spans="1:5" x14ac:dyDescent="0.2">
      <c r="A33" s="5">
        <v>26</v>
      </c>
      <c r="B33" s="6">
        <v>3.9E-2</v>
      </c>
      <c r="C33" s="15">
        <v>7.6999999999999999E-2</v>
      </c>
      <c r="D33" s="15">
        <v>8.4000000000000005E-2</v>
      </c>
      <c r="E33" s="16">
        <v>2.716E-2</v>
      </c>
    </row>
    <row r="34" spans="1:5" x14ac:dyDescent="0.2">
      <c r="A34" s="5">
        <v>27</v>
      </c>
      <c r="B34" s="6">
        <v>3.7999999999999999E-2</v>
      </c>
      <c r="C34" s="15">
        <v>7.3999999999999996E-2</v>
      </c>
      <c r="D34" s="15">
        <v>7.6999999999999999E-2</v>
      </c>
      <c r="E34" s="16">
        <v>2.6239999999999999E-2</v>
      </c>
    </row>
    <row r="35" spans="1:5" x14ac:dyDescent="0.2">
      <c r="A35" s="5">
        <v>28</v>
      </c>
      <c r="B35" s="6">
        <v>3.5999999999999997E-2</v>
      </c>
      <c r="C35" s="15">
        <v>7.0999999999999994E-2</v>
      </c>
      <c r="D35" s="15">
        <v>7.1999999999999995E-2</v>
      </c>
      <c r="E35" s="16">
        <v>2.5680000000000001E-2</v>
      </c>
    </row>
    <row r="36" spans="1:5" x14ac:dyDescent="0.2">
      <c r="A36" s="5">
        <v>29</v>
      </c>
      <c r="B36" s="6">
        <v>3.5000000000000003E-2</v>
      </c>
      <c r="C36" s="15">
        <v>6.9000000000000006E-2</v>
      </c>
      <c r="D36" s="15">
        <v>7.1999999999999995E-2</v>
      </c>
      <c r="E36" s="16">
        <v>2.4629999999999999E-2</v>
      </c>
    </row>
    <row r="37" spans="1:5" x14ac:dyDescent="0.2">
      <c r="A37" s="5">
        <v>30</v>
      </c>
      <c r="B37" s="6">
        <v>3.4000000000000002E-2</v>
      </c>
      <c r="C37" s="15">
        <v>6.7000000000000004E-2</v>
      </c>
      <c r="D37" s="15">
        <v>7.1999999999999995E-2</v>
      </c>
      <c r="E37" s="16">
        <v>2.366E-2</v>
      </c>
    </row>
    <row r="38" spans="1:5" x14ac:dyDescent="0.2">
      <c r="A38" s="5">
        <v>31</v>
      </c>
      <c r="B38" s="6">
        <v>3.3000000000000002E-2</v>
      </c>
      <c r="C38" s="15">
        <v>6.5000000000000002E-2</v>
      </c>
      <c r="D38" s="15">
        <v>6.7000000000000004E-2</v>
      </c>
      <c r="E38" s="16">
        <v>2.2859999999999998E-2</v>
      </c>
    </row>
    <row r="39" spans="1:5" x14ac:dyDescent="0.2">
      <c r="A39" s="5">
        <v>32</v>
      </c>
      <c r="B39" s="6">
        <v>3.2000000000000001E-2</v>
      </c>
      <c r="C39" s="15">
        <v>6.3E-2</v>
      </c>
      <c r="D39" s="15">
        <v>6.7000000000000004E-2</v>
      </c>
      <c r="E39" s="16">
        <v>2.2159999999999999E-2</v>
      </c>
    </row>
    <row r="40" spans="1:5" x14ac:dyDescent="0.2">
      <c r="A40" s="5">
        <v>33</v>
      </c>
      <c r="B40" s="6">
        <v>3.1E-2</v>
      </c>
      <c r="C40" s="15">
        <v>6.0999999999999999E-2</v>
      </c>
      <c r="D40" s="15">
        <v>6.3E-2</v>
      </c>
      <c r="E40" s="16">
        <v>2.1610000000000001E-2</v>
      </c>
    </row>
    <row r="41" spans="1:5" x14ac:dyDescent="0.2">
      <c r="A41" s="5">
        <v>34</v>
      </c>
      <c r="B41" s="6">
        <v>0.03</v>
      </c>
      <c r="C41" s="15">
        <v>5.8999999999999997E-2</v>
      </c>
      <c r="D41" s="15">
        <v>6.3E-2</v>
      </c>
      <c r="E41" s="16">
        <v>2.0969999999999999E-2</v>
      </c>
    </row>
    <row r="42" spans="1:5" x14ac:dyDescent="0.2">
      <c r="A42" s="5">
        <v>35</v>
      </c>
      <c r="B42" s="6">
        <v>2.9000000000000001E-2</v>
      </c>
      <c r="C42" s="15">
        <v>5.7000000000000002E-2</v>
      </c>
      <c r="D42" s="15">
        <v>5.8999999999999997E-2</v>
      </c>
      <c r="E42" s="16">
        <v>2.051E-2</v>
      </c>
    </row>
    <row r="43" spans="1:5" x14ac:dyDescent="0.2">
      <c r="A43" s="5">
        <v>36</v>
      </c>
      <c r="B43" s="6">
        <v>2.8000000000000001E-2</v>
      </c>
      <c r="C43" s="15">
        <v>5.6000000000000001E-2</v>
      </c>
      <c r="D43" s="15">
        <v>5.8999999999999997E-2</v>
      </c>
      <c r="E43" s="16">
        <v>1.9740000000000001E-2</v>
      </c>
    </row>
    <row r="44" spans="1:5" x14ac:dyDescent="0.2">
      <c r="A44" s="5">
        <v>37</v>
      </c>
      <c r="B44" s="6">
        <v>2.8000000000000001E-2</v>
      </c>
      <c r="C44" s="15">
        <v>5.3999999999999999E-2</v>
      </c>
      <c r="D44" s="15">
        <v>5.6000000000000001E-2</v>
      </c>
      <c r="E44" s="16">
        <v>1.95E-2</v>
      </c>
    </row>
    <row r="45" spans="1:5" x14ac:dyDescent="0.2">
      <c r="A45" s="5">
        <v>38</v>
      </c>
      <c r="B45" s="6">
        <v>2.7E-2</v>
      </c>
      <c r="C45" s="15">
        <v>5.2999999999999999E-2</v>
      </c>
      <c r="D45" s="15">
        <v>5.6000000000000001E-2</v>
      </c>
      <c r="E45" s="16">
        <v>1.882E-2</v>
      </c>
    </row>
    <row r="46" spans="1:5" x14ac:dyDescent="0.2">
      <c r="A46" s="5">
        <v>39</v>
      </c>
      <c r="B46" s="6">
        <v>2.5999999999999999E-2</v>
      </c>
      <c r="C46" s="15">
        <v>5.0999999999999997E-2</v>
      </c>
      <c r="D46" s="15">
        <v>5.2999999999999999E-2</v>
      </c>
      <c r="E46" s="16">
        <v>1.8599999999999998E-2</v>
      </c>
    </row>
    <row r="47" spans="1:5" x14ac:dyDescent="0.2">
      <c r="A47" s="5">
        <v>40</v>
      </c>
      <c r="B47" s="6">
        <v>2.5000000000000001E-2</v>
      </c>
      <c r="C47" s="15">
        <v>0.05</v>
      </c>
      <c r="D47" s="15">
        <v>5.2999999999999999E-2</v>
      </c>
      <c r="E47" s="16">
        <v>1.7909999999999999E-2</v>
      </c>
    </row>
    <row r="48" spans="1:5" x14ac:dyDescent="0.2">
      <c r="A48" s="5">
        <v>41</v>
      </c>
      <c r="B48" s="6">
        <v>2.5000000000000001E-2</v>
      </c>
      <c r="C48" s="15">
        <v>4.9000000000000002E-2</v>
      </c>
      <c r="D48" s="15">
        <v>0.05</v>
      </c>
      <c r="E48" s="16">
        <v>1.7409999999999998E-2</v>
      </c>
    </row>
    <row r="49" spans="1:5" x14ac:dyDescent="0.2">
      <c r="A49" s="5">
        <v>42</v>
      </c>
      <c r="B49" s="6">
        <v>2.4E-2</v>
      </c>
      <c r="C49" s="15">
        <v>4.8000000000000001E-2</v>
      </c>
      <c r="D49" s="15">
        <v>0.05</v>
      </c>
      <c r="E49" s="16">
        <v>1.694E-2</v>
      </c>
    </row>
    <row r="50" spans="1:5" x14ac:dyDescent="0.2">
      <c r="A50" s="5">
        <v>43</v>
      </c>
      <c r="B50" s="6">
        <v>2.4E-2</v>
      </c>
      <c r="C50" s="15">
        <v>4.7E-2</v>
      </c>
      <c r="D50" s="15">
        <v>4.8000000000000001E-2</v>
      </c>
      <c r="E50" s="16">
        <v>1.6639999999999999E-2</v>
      </c>
    </row>
    <row r="51" spans="1:5" x14ac:dyDescent="0.2">
      <c r="A51" s="5">
        <v>44</v>
      </c>
      <c r="B51" s="6">
        <v>2.3E-2</v>
      </c>
      <c r="C51" s="15">
        <v>4.4999999999999998E-2</v>
      </c>
      <c r="D51" s="15">
        <v>4.5999999999999999E-2</v>
      </c>
      <c r="E51" s="16">
        <v>1.6639999999999999E-2</v>
      </c>
    </row>
    <row r="52" spans="1:5" x14ac:dyDescent="0.2">
      <c r="A52" s="5">
        <v>45</v>
      </c>
      <c r="B52" s="6">
        <v>2.3E-2</v>
      </c>
      <c r="C52" s="15">
        <v>4.3999999999999997E-2</v>
      </c>
      <c r="D52" s="15">
        <v>4.5999999999999999E-2</v>
      </c>
      <c r="E52" s="16">
        <v>1.634E-2</v>
      </c>
    </row>
    <row r="53" spans="1:5" x14ac:dyDescent="0.2">
      <c r="A53" s="5">
        <v>46</v>
      </c>
      <c r="B53" s="6">
        <v>2.1999999999999999E-2</v>
      </c>
      <c r="C53" s="15">
        <v>4.2999999999999997E-2</v>
      </c>
      <c r="D53" s="15">
        <v>4.3999999999999997E-2</v>
      </c>
      <c r="E53" s="16">
        <v>1.601E-2</v>
      </c>
    </row>
    <row r="54" spans="1:5" x14ac:dyDescent="0.2">
      <c r="A54" s="5">
        <v>47</v>
      </c>
      <c r="B54" s="6">
        <v>2.1999999999999999E-2</v>
      </c>
      <c r="C54" s="15">
        <v>4.2999999999999997E-2</v>
      </c>
      <c r="D54" s="15">
        <v>4.3999999999999997E-2</v>
      </c>
      <c r="E54" s="16">
        <v>1.532E-2</v>
      </c>
    </row>
    <row r="55" spans="1:5" x14ac:dyDescent="0.2">
      <c r="A55" s="5">
        <v>48</v>
      </c>
      <c r="B55" s="6">
        <v>2.1000000000000001E-2</v>
      </c>
      <c r="C55" s="15">
        <v>4.2000000000000003E-2</v>
      </c>
      <c r="D55" s="15">
        <v>4.3999999999999997E-2</v>
      </c>
      <c r="E55" s="16">
        <v>1.499E-2</v>
      </c>
    </row>
    <row r="56" spans="1:5" x14ac:dyDescent="0.2">
      <c r="A56" s="5">
        <v>49</v>
      </c>
      <c r="B56" s="6">
        <v>2.1000000000000001E-2</v>
      </c>
      <c r="C56" s="15">
        <v>4.1000000000000002E-2</v>
      </c>
      <c r="D56" s="15">
        <v>4.2000000000000003E-2</v>
      </c>
      <c r="E56" s="16">
        <v>1.4749999999999999E-2</v>
      </c>
    </row>
    <row r="57" spans="1:5" x14ac:dyDescent="0.2">
      <c r="A57" s="5">
        <v>50</v>
      </c>
      <c r="B57" s="6">
        <v>0.02</v>
      </c>
      <c r="C57" s="15">
        <v>0.04</v>
      </c>
      <c r="D57" s="15">
        <v>4.2000000000000003E-2</v>
      </c>
      <c r="E57" s="16">
        <v>1.44E-2</v>
      </c>
    </row>
    <row r="58" spans="1:5" x14ac:dyDescent="0.2">
      <c r="A58" s="5">
        <v>51</v>
      </c>
      <c r="B58" s="6">
        <v>0.02</v>
      </c>
      <c r="C58" s="15">
        <v>3.9E-2</v>
      </c>
      <c r="D58" s="15">
        <v>0.04</v>
      </c>
      <c r="E58" s="16">
        <v>1.422E-2</v>
      </c>
    </row>
    <row r="59" spans="1:5" x14ac:dyDescent="0.2">
      <c r="A59" s="5">
        <v>52</v>
      </c>
      <c r="B59" s="6">
        <v>0.02</v>
      </c>
      <c r="C59" s="15">
        <v>3.7999999999999999E-2</v>
      </c>
      <c r="D59" s="15">
        <v>3.9E-2</v>
      </c>
      <c r="E59" s="16">
        <v>1.422E-2</v>
      </c>
    </row>
    <row r="60" spans="1:5" x14ac:dyDescent="0.2">
      <c r="A60" s="5">
        <v>53</v>
      </c>
      <c r="B60" s="6">
        <v>1.9E-2</v>
      </c>
      <c r="C60" s="15">
        <v>3.7999999999999999E-2</v>
      </c>
      <c r="D60" s="15">
        <v>3.9E-2</v>
      </c>
      <c r="E60" s="16">
        <v>1.37E-2</v>
      </c>
    </row>
    <row r="61" spans="1:5" x14ac:dyDescent="0.2">
      <c r="A61" s="5">
        <v>54</v>
      </c>
      <c r="B61" s="6">
        <v>1.9E-2</v>
      </c>
      <c r="C61" s="15">
        <v>3.6999999999999998E-2</v>
      </c>
      <c r="D61" s="15">
        <v>3.7999999999999999E-2</v>
      </c>
      <c r="E61" s="16">
        <v>1.37E-2</v>
      </c>
    </row>
    <row r="62" spans="1:5" x14ac:dyDescent="0.2">
      <c r="A62" s="5">
        <v>55</v>
      </c>
      <c r="B62" s="6">
        <v>1.9E-2</v>
      </c>
      <c r="C62" s="15">
        <v>3.5999999999999997E-2</v>
      </c>
      <c r="D62" s="15">
        <v>3.7999999999999999E-2</v>
      </c>
      <c r="E62" s="16">
        <v>1.337E-2</v>
      </c>
    </row>
    <row r="63" spans="1:5" x14ac:dyDescent="0.2">
      <c r="A63" s="5">
        <v>56</v>
      </c>
      <c r="B63" s="6">
        <v>1.7999999999999999E-2</v>
      </c>
      <c r="C63" s="15">
        <v>3.5999999999999997E-2</v>
      </c>
      <c r="D63" s="15">
        <v>3.7999999999999999E-2</v>
      </c>
      <c r="E63" s="16">
        <v>1.2880000000000001E-2</v>
      </c>
    </row>
    <row r="64" spans="1:5" x14ac:dyDescent="0.2">
      <c r="A64" s="5">
        <v>57</v>
      </c>
      <c r="B64" s="6">
        <v>1.7999999999999999E-2</v>
      </c>
      <c r="C64" s="15">
        <v>3.5000000000000003E-2</v>
      </c>
      <c r="D64" s="15">
        <v>3.5999999999999997E-2</v>
      </c>
      <c r="E64" s="16">
        <v>1.281E-2</v>
      </c>
    </row>
    <row r="65" spans="1:5" x14ac:dyDescent="0.2">
      <c r="A65" s="5">
        <v>58</v>
      </c>
      <c r="B65" s="6">
        <v>1.7999999999999999E-2</v>
      </c>
      <c r="C65" s="15">
        <v>3.4000000000000002E-2</v>
      </c>
      <c r="D65" s="15">
        <v>3.5000000000000003E-2</v>
      </c>
      <c r="E65" s="16">
        <v>1.281E-2</v>
      </c>
    </row>
    <row r="66" spans="1:5" x14ac:dyDescent="0.2">
      <c r="A66" s="5">
        <v>59</v>
      </c>
      <c r="B66" s="6">
        <v>1.7000000000000001E-2</v>
      </c>
      <c r="C66" s="15">
        <v>3.4000000000000002E-2</v>
      </c>
      <c r="D66" s="15">
        <v>3.5000000000000003E-2</v>
      </c>
      <c r="E66" s="16">
        <v>1.24E-2</v>
      </c>
    </row>
    <row r="67" spans="1:5" x14ac:dyDescent="0.2">
      <c r="A67" s="5">
        <v>60</v>
      </c>
      <c r="B67" s="6">
        <v>1.7000000000000001E-2</v>
      </c>
      <c r="C67" s="15">
        <v>3.3000000000000002E-2</v>
      </c>
      <c r="D67" s="15">
        <v>3.4000000000000002E-2</v>
      </c>
      <c r="E67" s="16">
        <v>1.24E-2</v>
      </c>
    </row>
    <row r="68" spans="1:5" x14ac:dyDescent="0.2">
      <c r="A68" s="5">
        <v>61</v>
      </c>
      <c r="B68" s="6">
        <v>1.7000000000000001E-2</v>
      </c>
      <c r="C68" s="15">
        <v>3.3000000000000002E-2</v>
      </c>
      <c r="D68" s="15">
        <v>3.4000000000000002E-2</v>
      </c>
      <c r="E68" s="16">
        <v>1.201E-2</v>
      </c>
    </row>
    <row r="69" spans="1:5" x14ac:dyDescent="0.2">
      <c r="A69" s="5">
        <v>62</v>
      </c>
      <c r="B69" s="6">
        <v>1.7000000000000001E-2</v>
      </c>
      <c r="C69" s="15">
        <v>3.2000000000000001E-2</v>
      </c>
      <c r="D69" s="15">
        <v>3.3000000000000002E-2</v>
      </c>
      <c r="E69" s="16">
        <v>1.201E-2</v>
      </c>
    </row>
    <row r="70" spans="1:5" x14ac:dyDescent="0.2">
      <c r="A70" s="5">
        <v>63</v>
      </c>
      <c r="B70" s="6">
        <v>1.6E-2</v>
      </c>
      <c r="C70" s="15">
        <v>3.2000000000000001E-2</v>
      </c>
      <c r="D70" s="15">
        <v>3.3000000000000002E-2</v>
      </c>
      <c r="E70" s="16">
        <v>1.1650000000000001E-2</v>
      </c>
    </row>
    <row r="71" spans="1:5" x14ac:dyDescent="0.2">
      <c r="A71" s="5">
        <v>64</v>
      </c>
      <c r="B71" s="6">
        <v>1.6E-2</v>
      </c>
      <c r="C71" s="15">
        <v>3.1E-2</v>
      </c>
      <c r="D71" s="15">
        <v>3.2000000000000001E-2</v>
      </c>
      <c r="E71" s="16">
        <v>1.1650000000000001E-2</v>
      </c>
    </row>
    <row r="72" spans="1:5" x14ac:dyDescent="0.2">
      <c r="A72" s="5">
        <v>65</v>
      </c>
      <c r="B72" s="6">
        <v>1.6E-2</v>
      </c>
      <c r="C72" s="15">
        <v>3.1E-2</v>
      </c>
      <c r="D72" s="15">
        <v>3.2000000000000001E-2</v>
      </c>
      <c r="E72" s="16">
        <v>1.1299999999999999E-2</v>
      </c>
    </row>
    <row r="73" spans="1:5" x14ac:dyDescent="0.2">
      <c r="A73" s="5">
        <v>66</v>
      </c>
      <c r="B73" s="6">
        <v>1.6E-2</v>
      </c>
      <c r="C73" s="15">
        <v>0.03</v>
      </c>
      <c r="D73" s="15">
        <v>3.1E-2</v>
      </c>
      <c r="E73" s="16">
        <v>1.1299999999999999E-2</v>
      </c>
    </row>
    <row r="74" spans="1:5" x14ac:dyDescent="0.2">
      <c r="A74" s="5">
        <v>67</v>
      </c>
      <c r="B74" s="6">
        <v>1.4999999999999999E-2</v>
      </c>
      <c r="C74" s="15">
        <v>0.03</v>
      </c>
      <c r="D74" s="15">
        <v>3.1E-2</v>
      </c>
      <c r="E74" s="16">
        <v>1.0970000000000001E-2</v>
      </c>
    </row>
    <row r="75" spans="1:5" x14ac:dyDescent="0.2">
      <c r="A75" s="5">
        <v>68</v>
      </c>
      <c r="B75" s="6">
        <v>1.4999999999999999E-2</v>
      </c>
      <c r="C75" s="15">
        <v>2.9000000000000001E-2</v>
      </c>
      <c r="D75" s="15">
        <v>0.03</v>
      </c>
      <c r="E75" s="16">
        <v>1.0970000000000001E-2</v>
      </c>
    </row>
    <row r="76" spans="1:5" x14ac:dyDescent="0.2">
      <c r="A76" s="5">
        <v>69</v>
      </c>
      <c r="B76" s="6">
        <v>1.4999999999999999E-2</v>
      </c>
      <c r="C76" s="15">
        <v>2.9000000000000001E-2</v>
      </c>
      <c r="D76" s="15">
        <v>0.03</v>
      </c>
      <c r="E76" s="16">
        <v>1.065E-2</v>
      </c>
    </row>
    <row r="77" spans="1:5" x14ac:dyDescent="0.2">
      <c r="A77" s="5">
        <v>70</v>
      </c>
      <c r="B77" s="6">
        <v>1.4999999999999999E-2</v>
      </c>
      <c r="C77" s="15">
        <v>2.9000000000000001E-2</v>
      </c>
      <c r="D77" s="15">
        <v>0.03</v>
      </c>
      <c r="E77" s="16">
        <v>1.034E-2</v>
      </c>
    </row>
    <row r="78" spans="1:5" x14ac:dyDescent="0.2">
      <c r="A78" s="5">
        <v>71</v>
      </c>
      <c r="B78" s="6">
        <v>1.4999999999999999E-2</v>
      </c>
      <c r="C78" s="15">
        <v>2.8000000000000001E-2</v>
      </c>
      <c r="D78" s="15">
        <v>2.9000000000000001E-2</v>
      </c>
      <c r="E78" s="16">
        <v>1.034E-2</v>
      </c>
    </row>
    <row r="79" spans="1:5" x14ac:dyDescent="0.2">
      <c r="A79" s="5">
        <v>72</v>
      </c>
      <c r="B79" s="6">
        <v>1.4E-2</v>
      </c>
      <c r="C79" s="15">
        <v>2.8000000000000001E-2</v>
      </c>
      <c r="D79" s="15">
        <v>2.9000000000000001E-2</v>
      </c>
      <c r="E79" s="16">
        <v>1.0059999999999999E-2</v>
      </c>
    </row>
    <row r="80" spans="1:5" x14ac:dyDescent="0.2">
      <c r="A80" s="5">
        <v>73</v>
      </c>
      <c r="B80" s="6">
        <v>1.4E-2</v>
      </c>
      <c r="C80" s="15">
        <v>2.7E-2</v>
      </c>
      <c r="D80" s="15">
        <v>2.7E-2</v>
      </c>
      <c r="E80" s="16">
        <v>1.0630000000000001E-2</v>
      </c>
    </row>
    <row r="81" spans="1:5" x14ac:dyDescent="0.2">
      <c r="A81" s="5">
        <v>74</v>
      </c>
      <c r="B81" s="6">
        <v>1.4E-2</v>
      </c>
      <c r="C81" s="15">
        <v>2.7E-2</v>
      </c>
      <c r="D81" s="15">
        <v>2.7E-2</v>
      </c>
      <c r="E81" s="16">
        <v>1.035E-2</v>
      </c>
    </row>
    <row r="82" spans="1:5" x14ac:dyDescent="0.2">
      <c r="A82" s="5">
        <v>75</v>
      </c>
      <c r="B82" s="6">
        <v>1.4E-2</v>
      </c>
      <c r="C82" s="15">
        <v>2.7E-2</v>
      </c>
      <c r="D82" s="15">
        <v>2.7E-2</v>
      </c>
      <c r="E82" s="16">
        <v>1.0070000000000001E-2</v>
      </c>
    </row>
    <row r="83" spans="1:5" x14ac:dyDescent="0.2">
      <c r="A83" s="5">
        <v>76</v>
      </c>
      <c r="B83" s="6">
        <v>1.4E-2</v>
      </c>
      <c r="C83" s="15">
        <v>2.5999999999999999E-2</v>
      </c>
      <c r="D83" s="15">
        <v>2.7E-2</v>
      </c>
      <c r="E83" s="16">
        <v>9.7999999999999997E-3</v>
      </c>
    </row>
    <row r="84" spans="1:5" x14ac:dyDescent="0.2">
      <c r="A84" s="5">
        <v>77</v>
      </c>
      <c r="B84" s="6">
        <v>1.2999999999999999E-2</v>
      </c>
      <c r="C84" s="15">
        <v>2.5999999999999999E-2</v>
      </c>
      <c r="D84" s="15">
        <v>2.7E-2</v>
      </c>
      <c r="E84" s="16">
        <v>9.5399999999999999E-3</v>
      </c>
    </row>
    <row r="85" spans="1:5" x14ac:dyDescent="0.2">
      <c r="A85" s="5">
        <v>78</v>
      </c>
      <c r="B85" s="6">
        <v>1.2999999999999999E-2</v>
      </c>
      <c r="C85" s="15">
        <v>2.5999999999999999E-2</v>
      </c>
      <c r="D85" s="15">
        <v>2.7E-2</v>
      </c>
      <c r="E85" s="16">
        <v>9.2899999999999996E-3</v>
      </c>
    </row>
    <row r="86" spans="1:5" x14ac:dyDescent="0.2">
      <c r="A86" s="5">
        <v>79</v>
      </c>
      <c r="B86" s="6">
        <v>1.2999999999999999E-2</v>
      </c>
      <c r="C86" s="15">
        <v>2.5000000000000001E-2</v>
      </c>
      <c r="D86" s="15">
        <v>2.5999999999999999E-2</v>
      </c>
      <c r="E86" s="16">
        <v>9.2899999999999996E-3</v>
      </c>
    </row>
    <row r="87" spans="1:5" x14ac:dyDescent="0.2">
      <c r="A87" s="5">
        <v>80</v>
      </c>
      <c r="B87" s="6">
        <v>1.2999999999999999E-2</v>
      </c>
      <c r="C87" s="15">
        <v>2.5000000000000001E-2</v>
      </c>
      <c r="D87" s="15">
        <v>2.5999999999999999E-2</v>
      </c>
      <c r="E87" s="16">
        <v>9.0699999999999999E-3</v>
      </c>
    </row>
    <row r="88" spans="1:5" x14ac:dyDescent="0.2">
      <c r="A88" s="5">
        <v>81</v>
      </c>
      <c r="B88" s="6">
        <v>1.2999999999999999E-2</v>
      </c>
      <c r="C88" s="15">
        <v>2.5000000000000001E-2</v>
      </c>
      <c r="D88" s="15">
        <v>2.5999999999999999E-2</v>
      </c>
      <c r="E88" s="16">
        <v>8.8400000000000006E-3</v>
      </c>
    </row>
    <row r="89" spans="1:5" x14ac:dyDescent="0.2">
      <c r="A89" s="5">
        <v>82</v>
      </c>
      <c r="B89" s="6">
        <v>1.2999999999999999E-2</v>
      </c>
      <c r="C89" s="15">
        <v>2.4E-2</v>
      </c>
      <c r="D89" s="15">
        <v>2.4E-2</v>
      </c>
      <c r="E89" s="16">
        <v>9.2899999999999996E-3</v>
      </c>
    </row>
    <row r="90" spans="1:5" x14ac:dyDescent="0.2">
      <c r="A90" s="5">
        <v>83</v>
      </c>
      <c r="B90" s="6">
        <v>1.2999999999999999E-2</v>
      </c>
      <c r="C90" s="15">
        <v>2.4E-2</v>
      </c>
      <c r="D90" s="15">
        <v>2.4E-2</v>
      </c>
      <c r="E90" s="16">
        <v>9.0699999999999999E-3</v>
      </c>
    </row>
    <row r="91" spans="1:5" x14ac:dyDescent="0.2">
      <c r="A91" s="5">
        <v>84</v>
      </c>
      <c r="B91" s="6">
        <v>1.2E-2</v>
      </c>
      <c r="C91" s="15">
        <v>2.4E-2</v>
      </c>
      <c r="D91" s="15">
        <v>2.4E-2</v>
      </c>
      <c r="E91" s="16">
        <v>8.8500000000000002E-3</v>
      </c>
    </row>
    <row r="92" spans="1:5" x14ac:dyDescent="0.2">
      <c r="A92" s="5">
        <v>85</v>
      </c>
      <c r="B92" s="6">
        <v>1.2E-2</v>
      </c>
      <c r="C92" s="15">
        <v>2.4E-2</v>
      </c>
      <c r="D92" s="15">
        <v>2.4E-2</v>
      </c>
      <c r="E92" s="16">
        <v>8.6400000000000001E-3</v>
      </c>
    </row>
    <row r="93" spans="1:5" x14ac:dyDescent="0.2">
      <c r="A93" s="5">
        <v>86</v>
      </c>
      <c r="B93" s="6">
        <v>1.2E-2</v>
      </c>
      <c r="C93" s="15">
        <v>2.3E-2</v>
      </c>
      <c r="D93" s="15">
        <v>2.3E-2</v>
      </c>
      <c r="E93" s="16">
        <v>8.8500000000000002E-3</v>
      </c>
    </row>
    <row r="94" spans="1:5" x14ac:dyDescent="0.2">
      <c r="A94" s="5">
        <v>87</v>
      </c>
      <c r="B94" s="6">
        <v>1.2E-2</v>
      </c>
      <c r="C94" s="15">
        <v>2.3E-2</v>
      </c>
      <c r="D94" s="15">
        <v>2.3E-2</v>
      </c>
      <c r="E94" s="16">
        <v>8.6400000000000001E-3</v>
      </c>
    </row>
    <row r="95" spans="1:5" x14ac:dyDescent="0.2">
      <c r="A95" s="5">
        <v>88</v>
      </c>
      <c r="B95" s="6">
        <v>1.2E-2</v>
      </c>
      <c r="C95" s="15">
        <v>2.3E-2</v>
      </c>
      <c r="D95" s="15">
        <v>2.3E-2</v>
      </c>
      <c r="E95" s="16">
        <v>8.4399999999999996E-3</v>
      </c>
    </row>
    <row r="96" spans="1:5" x14ac:dyDescent="0.2">
      <c r="A96" s="5">
        <v>89</v>
      </c>
      <c r="B96" s="6">
        <v>1.2E-2</v>
      </c>
      <c r="C96" s="15">
        <v>2.1999999999999999E-2</v>
      </c>
      <c r="D96" s="15">
        <v>2.1999999999999999E-2</v>
      </c>
      <c r="E96" s="16">
        <v>8.6300000000000005E-3</v>
      </c>
    </row>
    <row r="97" spans="1:5" x14ac:dyDescent="0.2">
      <c r="A97" s="5">
        <v>90</v>
      </c>
      <c r="B97" s="6">
        <v>1.2E-2</v>
      </c>
      <c r="C97" s="15">
        <v>2.1999999999999999E-2</v>
      </c>
      <c r="D97" s="15">
        <v>2.1999999999999999E-2</v>
      </c>
      <c r="E97" s="16">
        <v>8.4399999999999996E-3</v>
      </c>
    </row>
    <row r="98" spans="1:5" x14ac:dyDescent="0.2">
      <c r="A98" s="5">
        <v>91</v>
      </c>
      <c r="B98" s="6">
        <v>1.0999999999999999E-2</v>
      </c>
      <c r="C98" s="15">
        <v>2.1999999999999999E-2</v>
      </c>
      <c r="D98" s="15">
        <v>2.1999999999999999E-2</v>
      </c>
      <c r="E98" s="16">
        <v>8.2500000000000004E-3</v>
      </c>
    </row>
    <row r="99" spans="1:5" x14ac:dyDescent="0.2">
      <c r="A99" s="5">
        <v>92</v>
      </c>
      <c r="B99" s="6">
        <v>1.0999999999999999E-2</v>
      </c>
      <c r="C99" s="15">
        <v>2.1999999999999999E-2</v>
      </c>
      <c r="D99" s="15">
        <v>2.1999999999999999E-2</v>
      </c>
      <c r="E99" s="16">
        <v>8.0700000000000008E-3</v>
      </c>
    </row>
    <row r="100" spans="1:5" x14ac:dyDescent="0.2">
      <c r="A100" s="5">
        <v>93</v>
      </c>
      <c r="B100" s="6">
        <v>1.0999999999999999E-2</v>
      </c>
      <c r="C100" s="15">
        <v>2.1999999999999999E-2</v>
      </c>
      <c r="D100" s="15">
        <v>2.1999999999999999E-2</v>
      </c>
      <c r="E100" s="16">
        <v>7.9000000000000008E-3</v>
      </c>
    </row>
    <row r="101" spans="1:5" x14ac:dyDescent="0.2">
      <c r="A101" s="5">
        <v>94</v>
      </c>
      <c r="B101" s="6">
        <v>1.0999999999999999E-2</v>
      </c>
      <c r="C101" s="15">
        <v>2.1000000000000001E-2</v>
      </c>
      <c r="D101" s="15">
        <v>2.1000000000000001E-2</v>
      </c>
      <c r="E101" s="16">
        <v>8.0700000000000008E-3</v>
      </c>
    </row>
    <row r="102" spans="1:5" x14ac:dyDescent="0.2">
      <c r="A102" s="5">
        <v>95</v>
      </c>
      <c r="B102" s="6">
        <v>1.0999999999999999E-2</v>
      </c>
      <c r="C102" s="15">
        <v>2.1000000000000001E-2</v>
      </c>
      <c r="D102" s="15">
        <v>2.1000000000000001E-2</v>
      </c>
      <c r="E102" s="16">
        <v>7.9000000000000008E-3</v>
      </c>
    </row>
    <row r="103" spans="1:5" x14ac:dyDescent="0.2">
      <c r="A103" s="5">
        <v>96</v>
      </c>
      <c r="B103" s="6">
        <v>1.0999999999999999E-2</v>
      </c>
      <c r="C103" s="15">
        <v>2.1000000000000001E-2</v>
      </c>
      <c r="D103" s="15">
        <v>2.1000000000000001E-2</v>
      </c>
      <c r="E103" s="16">
        <v>7.7299999999999999E-3</v>
      </c>
    </row>
    <row r="104" spans="1:5" x14ac:dyDescent="0.2">
      <c r="A104" s="5">
        <v>97</v>
      </c>
      <c r="B104" s="6">
        <v>1.0999999999999999E-2</v>
      </c>
      <c r="C104" s="15">
        <v>2.1000000000000001E-2</v>
      </c>
      <c r="D104" s="15">
        <v>2.1000000000000001E-2</v>
      </c>
      <c r="E104" s="16">
        <v>7.5700000000000003E-3</v>
      </c>
    </row>
    <row r="105" spans="1:5" x14ac:dyDescent="0.2">
      <c r="A105" s="5">
        <v>98</v>
      </c>
      <c r="B105" s="6">
        <v>1.0999999999999999E-2</v>
      </c>
      <c r="C105" s="15">
        <v>0.02</v>
      </c>
      <c r="D105" s="15">
        <v>0.02</v>
      </c>
      <c r="E105" s="16">
        <v>7.7299999999999999E-3</v>
      </c>
    </row>
    <row r="106" spans="1:5" x14ac:dyDescent="0.2">
      <c r="A106" s="5">
        <v>99</v>
      </c>
      <c r="B106" s="6">
        <v>1.0999999999999999E-2</v>
      </c>
      <c r="C106" s="15">
        <v>0.02</v>
      </c>
      <c r="D106" s="15">
        <v>0.02</v>
      </c>
      <c r="E106" s="16">
        <v>7.5700000000000003E-3</v>
      </c>
    </row>
    <row r="107" spans="1:5" ht="14.4" thickBot="1" x14ac:dyDescent="0.25">
      <c r="A107" s="7">
        <v>100</v>
      </c>
      <c r="B107" s="8">
        <v>0.01</v>
      </c>
      <c r="C107" s="17">
        <v>0.02</v>
      </c>
      <c r="D107" s="17">
        <v>0.02</v>
      </c>
      <c r="E107" s="18">
        <v>7.4200000000000004E-3</v>
      </c>
    </row>
  </sheetData>
  <mergeCells count="5">
    <mergeCell ref="A7:A8"/>
    <mergeCell ref="B7:B8"/>
    <mergeCell ref="C7:C8"/>
    <mergeCell ref="D7:D8"/>
    <mergeCell ref="E7:E8"/>
  </mergeCells>
  <phoneticPr fontId="2"/>
  <pageMargins left="0.70866141732283472" right="0.70866141732283472" top="0.74803149606299213" bottom="0.74803149606299213" header="0.31496062992125984" footer="0.31496062992125984"/>
  <pageSetup paperSize="9" scale="87" fitToHeight="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W25"/>
  <sheetViews>
    <sheetView workbookViewId="0">
      <selection sqref="A1:XFD1048576"/>
    </sheetView>
  </sheetViews>
  <sheetFormatPr defaultColWidth="9" defaultRowHeight="13.2" x14ac:dyDescent="0.2"/>
  <cols>
    <col min="1" max="1" width="9" style="25"/>
    <col min="2" max="2" width="30.109375" style="25" customWidth="1"/>
    <col min="3" max="3" width="8.6640625" style="25" customWidth="1"/>
    <col min="4" max="16384" width="9" style="25"/>
  </cols>
  <sheetData>
    <row r="1" spans="2:23" ht="13.8" thickBot="1" x14ac:dyDescent="0.25"/>
    <row r="2" spans="2:23" x14ac:dyDescent="0.2">
      <c r="B2" s="268" t="s">
        <v>181</v>
      </c>
      <c r="C2" s="28"/>
    </row>
    <row r="3" spans="2:23" ht="13.8" thickBot="1" x14ac:dyDescent="0.25">
      <c r="B3" s="271" t="s">
        <v>188</v>
      </c>
      <c r="C3" s="286">
        <f>【入力用】【シート１】キャッシュフロー算定シート!D69</f>
        <v>0.30780000000000002</v>
      </c>
    </row>
    <row r="4" spans="2:23" ht="13.8" thickBot="1" x14ac:dyDescent="0.25"/>
    <row r="5" spans="2:23" x14ac:dyDescent="0.2">
      <c r="B5" s="268"/>
      <c r="C5" s="273" t="s">
        <v>185</v>
      </c>
      <c r="D5" s="273" t="s">
        <v>149</v>
      </c>
      <c r="E5" s="273" t="s">
        <v>150</v>
      </c>
      <c r="F5" s="273" t="s">
        <v>151</v>
      </c>
      <c r="G5" s="273" t="s">
        <v>152</v>
      </c>
      <c r="H5" s="273" t="s">
        <v>153</v>
      </c>
      <c r="I5" s="273" t="s">
        <v>154</v>
      </c>
      <c r="J5" s="273" t="s">
        <v>155</v>
      </c>
      <c r="K5" s="273" t="s">
        <v>156</v>
      </c>
      <c r="L5" s="273" t="s">
        <v>157</v>
      </c>
      <c r="M5" s="273" t="s">
        <v>158</v>
      </c>
      <c r="N5" s="273" t="s">
        <v>159</v>
      </c>
      <c r="O5" s="273" t="s">
        <v>160</v>
      </c>
      <c r="P5" s="273" t="s">
        <v>161</v>
      </c>
      <c r="Q5" s="273" t="s">
        <v>162</v>
      </c>
      <c r="R5" s="273" t="s">
        <v>163</v>
      </c>
      <c r="S5" s="273" t="s">
        <v>164</v>
      </c>
      <c r="T5" s="273" t="s">
        <v>165</v>
      </c>
      <c r="U5" s="273" t="s">
        <v>166</v>
      </c>
      <c r="V5" s="273" t="s">
        <v>167</v>
      </c>
      <c r="W5" s="28" t="s">
        <v>168</v>
      </c>
    </row>
    <row r="6" spans="2:23" x14ac:dyDescent="0.2">
      <c r="B6" s="42" t="s">
        <v>169</v>
      </c>
      <c r="C6" s="274">
        <f>【入力用】【シート１】キャッシュフロー算定シート!I28</f>
        <v>0</v>
      </c>
      <c r="D6" s="274">
        <f>【入力用】【シート１】キャッシュフロー算定シート!J28</f>
        <v>0</v>
      </c>
      <c r="E6" s="274">
        <f>【入力用】【シート１】キャッシュフロー算定シート!K28</f>
        <v>0</v>
      </c>
      <c r="F6" s="274">
        <f>【入力用】【シート１】キャッシュフロー算定シート!L28</f>
        <v>0</v>
      </c>
      <c r="G6" s="274">
        <f>【入力用】【シート１】キャッシュフロー算定シート!M28</f>
        <v>0</v>
      </c>
      <c r="H6" s="274">
        <f>【入力用】【シート１】キャッシュフロー算定シート!N28</f>
        <v>0</v>
      </c>
      <c r="I6" s="274">
        <f>【入力用】【シート１】キャッシュフロー算定シート!O28</f>
        <v>0</v>
      </c>
      <c r="J6" s="274">
        <f>【入力用】【シート１】キャッシュフロー算定シート!P28</f>
        <v>0</v>
      </c>
      <c r="K6" s="274">
        <f>【入力用】【シート１】キャッシュフロー算定シート!Q28</f>
        <v>0</v>
      </c>
      <c r="L6" s="274">
        <f>【入力用】【シート１】キャッシュフロー算定シート!R28</f>
        <v>0</v>
      </c>
      <c r="M6" s="274">
        <f>【入力用】【シート１】キャッシュフロー算定シート!S28</f>
        <v>0</v>
      </c>
      <c r="N6" s="274">
        <f>【入力用】【シート１】キャッシュフロー算定シート!T28</f>
        <v>0</v>
      </c>
      <c r="O6" s="274">
        <f>【入力用】【シート１】キャッシュフロー算定シート!U28</f>
        <v>0</v>
      </c>
      <c r="P6" s="274">
        <f>【入力用】【シート１】キャッシュフロー算定シート!V28</f>
        <v>0</v>
      </c>
      <c r="Q6" s="274">
        <f>【入力用】【シート１】キャッシュフロー算定シート!W28</f>
        <v>0</v>
      </c>
      <c r="R6" s="274">
        <f>【入力用】【シート１】キャッシュフロー算定シート!X28</f>
        <v>0</v>
      </c>
      <c r="S6" s="274">
        <f>【入力用】【シート１】キャッシュフロー算定シート!Y28</f>
        <v>0</v>
      </c>
      <c r="T6" s="274">
        <f>【入力用】【シート１】キャッシュフロー算定シート!Z28</f>
        <v>0</v>
      </c>
      <c r="U6" s="274">
        <f>【入力用】【シート１】キャッシュフロー算定シート!AA28</f>
        <v>0</v>
      </c>
      <c r="V6" s="274">
        <f>【入力用】【シート１】キャッシュフロー算定シート!AB28</f>
        <v>0</v>
      </c>
      <c r="W6" s="275">
        <f>【入力用】【シート１】キャッシュフロー算定シート!AC28</f>
        <v>0</v>
      </c>
    </row>
    <row r="7" spans="2:23" x14ac:dyDescent="0.2">
      <c r="B7" s="42" t="s">
        <v>186</v>
      </c>
      <c r="C7" s="287"/>
      <c r="D7" s="287">
        <f t="shared" ref="D7:W7" si="0">IF(D6&lt;0,0,MIN(D6*0.8,C12))</f>
        <v>0</v>
      </c>
      <c r="E7" s="287">
        <f t="shared" si="0"/>
        <v>0</v>
      </c>
      <c r="F7" s="287">
        <f t="shared" si="0"/>
        <v>0</v>
      </c>
      <c r="G7" s="287">
        <f t="shared" si="0"/>
        <v>0</v>
      </c>
      <c r="H7" s="287">
        <f t="shared" si="0"/>
        <v>0</v>
      </c>
      <c r="I7" s="287">
        <f t="shared" si="0"/>
        <v>0</v>
      </c>
      <c r="J7" s="287">
        <f t="shared" si="0"/>
        <v>0</v>
      </c>
      <c r="K7" s="287">
        <f t="shared" si="0"/>
        <v>0</v>
      </c>
      <c r="L7" s="287">
        <f t="shared" si="0"/>
        <v>0</v>
      </c>
      <c r="M7" s="287">
        <f t="shared" si="0"/>
        <v>0</v>
      </c>
      <c r="N7" s="287">
        <f t="shared" si="0"/>
        <v>0</v>
      </c>
      <c r="O7" s="287">
        <f t="shared" si="0"/>
        <v>0</v>
      </c>
      <c r="P7" s="287">
        <f t="shared" si="0"/>
        <v>0</v>
      </c>
      <c r="Q7" s="287">
        <f t="shared" si="0"/>
        <v>0</v>
      </c>
      <c r="R7" s="287">
        <f t="shared" si="0"/>
        <v>0</v>
      </c>
      <c r="S7" s="287">
        <f t="shared" si="0"/>
        <v>0</v>
      </c>
      <c r="T7" s="287">
        <f t="shared" si="0"/>
        <v>0</v>
      </c>
      <c r="U7" s="287">
        <f t="shared" si="0"/>
        <v>0</v>
      </c>
      <c r="V7" s="287">
        <f t="shared" si="0"/>
        <v>0</v>
      </c>
      <c r="W7" s="288">
        <f t="shared" si="0"/>
        <v>0</v>
      </c>
    </row>
    <row r="8" spans="2:23" x14ac:dyDescent="0.2">
      <c r="B8" s="42" t="s">
        <v>187</v>
      </c>
      <c r="C8" s="287"/>
      <c r="D8" s="287">
        <f>IF(D6&lt;0,0,D6-D7)</f>
        <v>0</v>
      </c>
      <c r="E8" s="287">
        <f t="shared" ref="E8:W8" si="1">IF(E6&lt;0,0,E6-E7)</f>
        <v>0</v>
      </c>
      <c r="F8" s="287">
        <f t="shared" si="1"/>
        <v>0</v>
      </c>
      <c r="G8" s="287">
        <f t="shared" si="1"/>
        <v>0</v>
      </c>
      <c r="H8" s="287">
        <f t="shared" si="1"/>
        <v>0</v>
      </c>
      <c r="I8" s="287">
        <f t="shared" si="1"/>
        <v>0</v>
      </c>
      <c r="J8" s="287">
        <f t="shared" si="1"/>
        <v>0</v>
      </c>
      <c r="K8" s="287">
        <f t="shared" si="1"/>
        <v>0</v>
      </c>
      <c r="L8" s="287">
        <f t="shared" si="1"/>
        <v>0</v>
      </c>
      <c r="M8" s="287">
        <f t="shared" si="1"/>
        <v>0</v>
      </c>
      <c r="N8" s="287">
        <f t="shared" si="1"/>
        <v>0</v>
      </c>
      <c r="O8" s="287">
        <f t="shared" si="1"/>
        <v>0</v>
      </c>
      <c r="P8" s="287">
        <f t="shared" si="1"/>
        <v>0</v>
      </c>
      <c r="Q8" s="287">
        <f t="shared" si="1"/>
        <v>0</v>
      </c>
      <c r="R8" s="287">
        <f t="shared" si="1"/>
        <v>0</v>
      </c>
      <c r="S8" s="287">
        <f t="shared" si="1"/>
        <v>0</v>
      </c>
      <c r="T8" s="287">
        <f t="shared" si="1"/>
        <v>0</v>
      </c>
      <c r="U8" s="287">
        <f t="shared" si="1"/>
        <v>0</v>
      </c>
      <c r="V8" s="287">
        <f t="shared" si="1"/>
        <v>0</v>
      </c>
      <c r="W8" s="288">
        <f t="shared" si="1"/>
        <v>0</v>
      </c>
    </row>
    <row r="9" spans="2:23" x14ac:dyDescent="0.2">
      <c r="B9" s="42" t="s">
        <v>189</v>
      </c>
      <c r="C9" s="287"/>
      <c r="D9" s="287">
        <f t="shared" ref="D9:O9" si="2">D8*$C$3</f>
        <v>0</v>
      </c>
      <c r="E9" s="287">
        <f t="shared" si="2"/>
        <v>0</v>
      </c>
      <c r="F9" s="287">
        <f t="shared" si="2"/>
        <v>0</v>
      </c>
      <c r="G9" s="287">
        <f t="shared" si="2"/>
        <v>0</v>
      </c>
      <c r="H9" s="287">
        <f t="shared" si="2"/>
        <v>0</v>
      </c>
      <c r="I9" s="287">
        <f t="shared" si="2"/>
        <v>0</v>
      </c>
      <c r="J9" s="287">
        <f t="shared" si="2"/>
        <v>0</v>
      </c>
      <c r="K9" s="287">
        <f t="shared" si="2"/>
        <v>0</v>
      </c>
      <c r="L9" s="287">
        <f t="shared" si="2"/>
        <v>0</v>
      </c>
      <c r="M9" s="287">
        <f t="shared" si="2"/>
        <v>0</v>
      </c>
      <c r="N9" s="287">
        <f t="shared" si="2"/>
        <v>0</v>
      </c>
      <c r="O9" s="287">
        <f t="shared" si="2"/>
        <v>0</v>
      </c>
      <c r="P9" s="287">
        <f t="shared" ref="P9:V9" si="3">P8*$C$3</f>
        <v>0</v>
      </c>
      <c r="Q9" s="287">
        <f t="shared" si="3"/>
        <v>0</v>
      </c>
      <c r="R9" s="287">
        <f t="shared" si="3"/>
        <v>0</v>
      </c>
      <c r="S9" s="287">
        <f t="shared" si="3"/>
        <v>0</v>
      </c>
      <c r="T9" s="287">
        <f t="shared" si="3"/>
        <v>0</v>
      </c>
      <c r="U9" s="287">
        <f t="shared" si="3"/>
        <v>0</v>
      </c>
      <c r="V9" s="287">
        <f t="shared" si="3"/>
        <v>0</v>
      </c>
      <c r="W9" s="288">
        <f>W8*$C$3</f>
        <v>0</v>
      </c>
    </row>
    <row r="10" spans="2:23" ht="13.8" thickBot="1" x14ac:dyDescent="0.25">
      <c r="B10" s="271" t="s">
        <v>190</v>
      </c>
      <c r="C10" s="289">
        <f>MAX(0,C6*$C$3)</f>
        <v>0</v>
      </c>
      <c r="D10" s="289">
        <f>MAX(0,D6*$C$3)</f>
        <v>0</v>
      </c>
      <c r="E10" s="289">
        <f>MAX(0,E6*$C$3)</f>
        <v>0</v>
      </c>
      <c r="F10" s="289">
        <f>MAX(0,F6*$C$3)</f>
        <v>0</v>
      </c>
      <c r="G10" s="289">
        <f t="shared" ref="G10:W10" si="4">MAX(0,G6*$C$3)</f>
        <v>0</v>
      </c>
      <c r="H10" s="289">
        <f t="shared" si="4"/>
        <v>0</v>
      </c>
      <c r="I10" s="289">
        <f t="shared" si="4"/>
        <v>0</v>
      </c>
      <c r="J10" s="289">
        <f t="shared" si="4"/>
        <v>0</v>
      </c>
      <c r="K10" s="289">
        <f t="shared" si="4"/>
        <v>0</v>
      </c>
      <c r="L10" s="289">
        <f t="shared" si="4"/>
        <v>0</v>
      </c>
      <c r="M10" s="289">
        <f t="shared" si="4"/>
        <v>0</v>
      </c>
      <c r="N10" s="289">
        <f t="shared" si="4"/>
        <v>0</v>
      </c>
      <c r="O10" s="289">
        <f t="shared" si="4"/>
        <v>0</v>
      </c>
      <c r="P10" s="289">
        <f t="shared" si="4"/>
        <v>0</v>
      </c>
      <c r="Q10" s="289">
        <f t="shared" si="4"/>
        <v>0</v>
      </c>
      <c r="R10" s="289">
        <f t="shared" si="4"/>
        <v>0</v>
      </c>
      <c r="S10" s="289">
        <f t="shared" si="4"/>
        <v>0</v>
      </c>
      <c r="T10" s="289">
        <f t="shared" si="4"/>
        <v>0</v>
      </c>
      <c r="U10" s="289">
        <f t="shared" si="4"/>
        <v>0</v>
      </c>
      <c r="V10" s="289">
        <f t="shared" si="4"/>
        <v>0</v>
      </c>
      <c r="W10" s="290">
        <f t="shared" si="4"/>
        <v>0</v>
      </c>
    </row>
    <row r="11" spans="2:23" ht="13.8" thickBot="1" x14ac:dyDescent="0.25"/>
    <row r="12" spans="2:23" x14ac:dyDescent="0.2">
      <c r="B12" s="268" t="s">
        <v>170</v>
      </c>
      <c r="C12" s="291">
        <v>0</v>
      </c>
      <c r="D12" s="291">
        <f>SUM(D13:D22)</f>
        <v>0</v>
      </c>
      <c r="E12" s="291">
        <f t="shared" ref="E12:W12" si="5">SUM(E13:E22)</f>
        <v>0</v>
      </c>
      <c r="F12" s="291">
        <f t="shared" si="5"/>
        <v>0</v>
      </c>
      <c r="G12" s="291">
        <f t="shared" si="5"/>
        <v>0</v>
      </c>
      <c r="H12" s="291">
        <f t="shared" si="5"/>
        <v>0</v>
      </c>
      <c r="I12" s="291">
        <f t="shared" si="5"/>
        <v>0</v>
      </c>
      <c r="J12" s="291">
        <f t="shared" si="5"/>
        <v>0</v>
      </c>
      <c r="K12" s="291">
        <f t="shared" si="5"/>
        <v>0</v>
      </c>
      <c r="L12" s="291">
        <f t="shared" si="5"/>
        <v>0</v>
      </c>
      <c r="M12" s="291">
        <f t="shared" si="5"/>
        <v>0</v>
      </c>
      <c r="N12" s="291">
        <f t="shared" si="5"/>
        <v>0</v>
      </c>
      <c r="O12" s="291">
        <f t="shared" si="5"/>
        <v>0</v>
      </c>
      <c r="P12" s="291">
        <f t="shared" si="5"/>
        <v>0</v>
      </c>
      <c r="Q12" s="291">
        <f t="shared" si="5"/>
        <v>0</v>
      </c>
      <c r="R12" s="291">
        <f t="shared" si="5"/>
        <v>0</v>
      </c>
      <c r="S12" s="291">
        <f t="shared" si="5"/>
        <v>0</v>
      </c>
      <c r="T12" s="291">
        <f t="shared" si="5"/>
        <v>0</v>
      </c>
      <c r="U12" s="291">
        <f t="shared" si="5"/>
        <v>0</v>
      </c>
      <c r="V12" s="291">
        <f t="shared" si="5"/>
        <v>0</v>
      </c>
      <c r="W12" s="292">
        <f t="shared" si="5"/>
        <v>0</v>
      </c>
    </row>
    <row r="13" spans="2:23" x14ac:dyDescent="0.2">
      <c r="B13" s="42" t="s">
        <v>171</v>
      </c>
      <c r="C13" s="287"/>
      <c r="D13" s="287">
        <f>IF(D6&gt;0,0,-D6)</f>
        <v>0</v>
      </c>
      <c r="E13" s="287">
        <f t="shared" ref="E13:W13" si="6">IF(E6&gt;0,0,-E6)</f>
        <v>0</v>
      </c>
      <c r="F13" s="287">
        <f t="shared" si="6"/>
        <v>0</v>
      </c>
      <c r="G13" s="287">
        <f t="shared" si="6"/>
        <v>0</v>
      </c>
      <c r="H13" s="287">
        <f t="shared" si="6"/>
        <v>0</v>
      </c>
      <c r="I13" s="287">
        <f t="shared" si="6"/>
        <v>0</v>
      </c>
      <c r="J13" s="287">
        <f t="shared" si="6"/>
        <v>0</v>
      </c>
      <c r="K13" s="287">
        <f t="shared" si="6"/>
        <v>0</v>
      </c>
      <c r="L13" s="287">
        <f t="shared" si="6"/>
        <v>0</v>
      </c>
      <c r="M13" s="287">
        <f t="shared" si="6"/>
        <v>0</v>
      </c>
      <c r="N13" s="287">
        <f t="shared" si="6"/>
        <v>0</v>
      </c>
      <c r="O13" s="287">
        <f t="shared" si="6"/>
        <v>0</v>
      </c>
      <c r="P13" s="287">
        <f t="shared" si="6"/>
        <v>0</v>
      </c>
      <c r="Q13" s="287">
        <f t="shared" si="6"/>
        <v>0</v>
      </c>
      <c r="R13" s="287">
        <f t="shared" si="6"/>
        <v>0</v>
      </c>
      <c r="S13" s="287">
        <f t="shared" si="6"/>
        <v>0</v>
      </c>
      <c r="T13" s="287">
        <f t="shared" si="6"/>
        <v>0</v>
      </c>
      <c r="U13" s="287">
        <f t="shared" si="6"/>
        <v>0</v>
      </c>
      <c r="V13" s="287">
        <f t="shared" si="6"/>
        <v>0</v>
      </c>
      <c r="W13" s="288">
        <f t="shared" si="6"/>
        <v>0</v>
      </c>
    </row>
    <row r="14" spans="2:23" x14ac:dyDescent="0.2">
      <c r="B14" s="42" t="s">
        <v>172</v>
      </c>
      <c r="C14" s="287"/>
      <c r="D14" s="287"/>
      <c r="E14" s="287">
        <f>MIN(D13,MAX(0,SUM(D13:D$22)-E$7))</f>
        <v>0</v>
      </c>
      <c r="F14" s="287">
        <f>MIN(E13,MAX(0,SUM(E13:E$22)-F$7))</f>
        <v>0</v>
      </c>
      <c r="G14" s="287">
        <f>MIN(F13,MAX(0,SUM(F13:F$22)-G$7))</f>
        <v>0</v>
      </c>
      <c r="H14" s="287">
        <f>MIN(G13,MAX(0,SUM(G13:G$22)-H$7))</f>
        <v>0</v>
      </c>
      <c r="I14" s="287">
        <f>MIN(H13,MAX(0,SUM(H13:H$22)-I$7))</f>
        <v>0</v>
      </c>
      <c r="J14" s="287">
        <f>MIN(I13,MAX(0,SUM(I13:I$22)-J$7))</f>
        <v>0</v>
      </c>
      <c r="K14" s="287">
        <f>MIN(J13,MAX(0,SUM(J13:J$22)-K$7))</f>
        <v>0</v>
      </c>
      <c r="L14" s="287">
        <f>MIN(K13,MAX(0,SUM(K13:K$22)-L$7))</f>
        <v>0</v>
      </c>
      <c r="M14" s="287">
        <f>MIN(L13,MAX(0,SUM(L13:L$22)-M$7))</f>
        <v>0</v>
      </c>
      <c r="N14" s="287">
        <f>MIN(M13,MAX(0,SUM(M13:M$22)-N$7))</f>
        <v>0</v>
      </c>
      <c r="O14" s="287">
        <f>MIN(N13,MAX(0,SUM(N13:N$22)-O$7))</f>
        <v>0</v>
      </c>
      <c r="P14" s="287">
        <f>MIN(O13,MAX(0,SUM(O13:O$22)-P$7))</f>
        <v>0</v>
      </c>
      <c r="Q14" s="287">
        <f>MIN(P13,MAX(0,SUM(P13:P$22)-Q$7))</f>
        <v>0</v>
      </c>
      <c r="R14" s="287">
        <f>MIN(Q13,MAX(0,SUM(Q13:Q$22)-R$7))</f>
        <v>0</v>
      </c>
      <c r="S14" s="287">
        <f>MIN(R13,MAX(0,SUM(R13:R$22)-S$7))</f>
        <v>0</v>
      </c>
      <c r="T14" s="287">
        <f>MIN(S13,MAX(0,SUM(S13:S$22)-T$7))</f>
        <v>0</v>
      </c>
      <c r="U14" s="287">
        <f>MIN(T13,MAX(0,SUM(T13:T$22)-U$7))</f>
        <v>0</v>
      </c>
      <c r="V14" s="287">
        <f>MIN(U13,MAX(0,SUM(U13:U$22)-V$7))</f>
        <v>0</v>
      </c>
      <c r="W14" s="288">
        <f>MIN(V13,MAX(0,SUM(V13:V$22)-W$7))</f>
        <v>0</v>
      </c>
    </row>
    <row r="15" spans="2:23" x14ac:dyDescent="0.2">
      <c r="B15" s="42" t="s">
        <v>173</v>
      </c>
      <c r="C15" s="287"/>
      <c r="D15" s="287"/>
      <c r="E15" s="287"/>
      <c r="F15" s="287">
        <f>MIN(E14,MAX(0,SUM(E14:E$22)-F$7))</f>
        <v>0</v>
      </c>
      <c r="G15" s="287">
        <f>MIN(F14,MAX(0,SUM(F14:F$22)-G$7))</f>
        <v>0</v>
      </c>
      <c r="H15" s="287">
        <f>MIN(G14,MAX(0,SUM(G14:G$22)-H$7))</f>
        <v>0</v>
      </c>
      <c r="I15" s="287">
        <f>MIN(H14,MAX(0,SUM(H14:H$22)-I$7))</f>
        <v>0</v>
      </c>
      <c r="J15" s="287">
        <f>MIN(I14,MAX(0,SUM(I14:I$22)-J$7))</f>
        <v>0</v>
      </c>
      <c r="K15" s="287">
        <f>MIN(J14,MAX(0,SUM(J14:J$22)-K$7))</f>
        <v>0</v>
      </c>
      <c r="L15" s="287">
        <f>MIN(K14,MAX(0,SUM(K14:K$22)-L$7))</f>
        <v>0</v>
      </c>
      <c r="M15" s="287">
        <f>MIN(L14,MAX(0,SUM(L14:L$22)-M$7))</f>
        <v>0</v>
      </c>
      <c r="N15" s="287">
        <f>MIN(M14,MAX(0,SUM(M14:M$22)-N$7))</f>
        <v>0</v>
      </c>
      <c r="O15" s="287">
        <f>MIN(N14,MAX(0,SUM(N14:N$22)-O$7))</f>
        <v>0</v>
      </c>
      <c r="P15" s="287">
        <f>MIN(O14,MAX(0,SUM(O14:O$22)-P$7))</f>
        <v>0</v>
      </c>
      <c r="Q15" s="287">
        <f>MIN(P14,MAX(0,SUM(P14:P$22)-Q$7))</f>
        <v>0</v>
      </c>
      <c r="R15" s="287">
        <f>MIN(Q14,MAX(0,SUM(Q14:Q$22)-R$7))</f>
        <v>0</v>
      </c>
      <c r="S15" s="287">
        <f>MIN(R14,MAX(0,SUM(R14:R$22)-S$7))</f>
        <v>0</v>
      </c>
      <c r="T15" s="287">
        <f>MIN(S14,MAX(0,SUM(S14:S$22)-T$7))</f>
        <v>0</v>
      </c>
      <c r="U15" s="287">
        <f>MIN(T14,MAX(0,SUM(T14:T$22)-U$7))</f>
        <v>0</v>
      </c>
      <c r="V15" s="287">
        <f>MIN(U14,MAX(0,SUM(U14:U$22)-V$7))</f>
        <v>0</v>
      </c>
      <c r="W15" s="288">
        <f>MIN(V14,MAX(0,SUM(V14:V$22)-W$7))</f>
        <v>0</v>
      </c>
    </row>
    <row r="16" spans="2:23" x14ac:dyDescent="0.2">
      <c r="B16" s="42" t="s">
        <v>174</v>
      </c>
      <c r="C16" s="287"/>
      <c r="D16" s="287"/>
      <c r="E16" s="287"/>
      <c r="F16" s="287"/>
      <c r="G16" s="287">
        <f>MIN(F15,MAX(0,SUM(F15:F$22)-G$7))</f>
        <v>0</v>
      </c>
      <c r="H16" s="287">
        <f>MIN(G15,MAX(0,SUM(G15:G$22)-H$7))</f>
        <v>0</v>
      </c>
      <c r="I16" s="287">
        <f>MIN(H15,MAX(0,SUM(H15:H$22)-I$7))</f>
        <v>0</v>
      </c>
      <c r="J16" s="287">
        <f>MIN(I15,MAX(0,SUM(I15:I$22)-J$7))</f>
        <v>0</v>
      </c>
      <c r="K16" s="287">
        <f>MIN(J15,MAX(0,SUM(J15:J$22)-K$7))</f>
        <v>0</v>
      </c>
      <c r="L16" s="287">
        <f>MIN(K15,MAX(0,SUM(K15:K$22)-L$7))</f>
        <v>0</v>
      </c>
      <c r="M16" s="287">
        <f>MIN(L15,MAX(0,SUM(L15:L$22)-M$7))</f>
        <v>0</v>
      </c>
      <c r="N16" s="287">
        <f>MIN(M15,MAX(0,SUM(M15:M$22)-N$7))</f>
        <v>0</v>
      </c>
      <c r="O16" s="287">
        <f>MIN(N15,MAX(0,SUM(N15:N$22)-O$7))</f>
        <v>0</v>
      </c>
      <c r="P16" s="287">
        <f>MIN(O15,MAX(0,SUM(O15:O$22)-P$7))</f>
        <v>0</v>
      </c>
      <c r="Q16" s="287">
        <f>MIN(P15,MAX(0,SUM(P15:P$22)-Q$7))</f>
        <v>0</v>
      </c>
      <c r="R16" s="287">
        <f>MIN(Q15,MAX(0,SUM(Q15:Q$22)-R$7))</f>
        <v>0</v>
      </c>
      <c r="S16" s="287">
        <f>MIN(R15,MAX(0,SUM(R15:R$22)-S$7))</f>
        <v>0</v>
      </c>
      <c r="T16" s="287">
        <f>MIN(S15,MAX(0,SUM(S15:S$22)-T$7))</f>
        <v>0</v>
      </c>
      <c r="U16" s="287">
        <f>MIN(T15,MAX(0,SUM(T15:T$22)-U$7))</f>
        <v>0</v>
      </c>
      <c r="V16" s="287">
        <f>MIN(U15,MAX(0,SUM(U15:U$22)-V$7))</f>
        <v>0</v>
      </c>
      <c r="W16" s="288">
        <f>MIN(V15,MAX(0,SUM(V15:V$22)-W$7))</f>
        <v>0</v>
      </c>
    </row>
    <row r="17" spans="2:23" x14ac:dyDescent="0.2">
      <c r="B17" s="42" t="s">
        <v>175</v>
      </c>
      <c r="C17" s="287"/>
      <c r="D17" s="287"/>
      <c r="E17" s="287"/>
      <c r="F17" s="287"/>
      <c r="G17" s="287"/>
      <c r="H17" s="287">
        <f>MIN(G16,MAX(0,SUM(G16:G$22)-H$7))</f>
        <v>0</v>
      </c>
      <c r="I17" s="287">
        <f>MIN(H16,MAX(0,SUM(H16:H$22)-I$7))</f>
        <v>0</v>
      </c>
      <c r="J17" s="287">
        <f>MIN(I16,MAX(0,SUM(I16:I$22)-J$7))</f>
        <v>0</v>
      </c>
      <c r="K17" s="287">
        <f>MIN(J16,MAX(0,SUM(J16:J$22)-K$7))</f>
        <v>0</v>
      </c>
      <c r="L17" s="287">
        <f>MIN(K16,MAX(0,SUM(K16:K$22)-L$7))</f>
        <v>0</v>
      </c>
      <c r="M17" s="287">
        <f>MIN(L16,MAX(0,SUM(L16:L$22)-M$7))</f>
        <v>0</v>
      </c>
      <c r="N17" s="287">
        <f>MIN(M16,MAX(0,SUM(M16:M$22)-N$7))</f>
        <v>0</v>
      </c>
      <c r="O17" s="287">
        <f>MIN(N16,MAX(0,SUM(N16:N$22)-O$7))</f>
        <v>0</v>
      </c>
      <c r="P17" s="287">
        <f>MIN(O16,MAX(0,SUM(O16:O$22)-P$7))</f>
        <v>0</v>
      </c>
      <c r="Q17" s="287">
        <f>MIN(P16,MAX(0,SUM(P16:P$22)-Q$7))</f>
        <v>0</v>
      </c>
      <c r="R17" s="287">
        <f>MIN(Q16,MAX(0,SUM(Q16:Q$22)-R$7))</f>
        <v>0</v>
      </c>
      <c r="S17" s="287">
        <f>MIN(R16,MAX(0,SUM(R16:R$22)-S$7))</f>
        <v>0</v>
      </c>
      <c r="T17" s="287">
        <f>MIN(S16,MAX(0,SUM(S16:S$22)-T$7))</f>
        <v>0</v>
      </c>
      <c r="U17" s="287">
        <f>MIN(T16,MAX(0,SUM(T16:T$22)-U$7))</f>
        <v>0</v>
      </c>
      <c r="V17" s="287">
        <f>MIN(U16,MAX(0,SUM(U16:U$22)-V$7))</f>
        <v>0</v>
      </c>
      <c r="W17" s="288">
        <f>MIN(V16,MAX(0,SUM(V16:V$22)-W$7))</f>
        <v>0</v>
      </c>
    </row>
    <row r="18" spans="2:23" x14ac:dyDescent="0.2">
      <c r="B18" s="42" t="s">
        <v>176</v>
      </c>
      <c r="C18" s="287"/>
      <c r="D18" s="287"/>
      <c r="E18" s="287"/>
      <c r="F18" s="287"/>
      <c r="G18" s="287"/>
      <c r="H18" s="287"/>
      <c r="I18" s="287">
        <f>MIN(H17,MAX(0,SUM(H17:H$22)-I$7))</f>
        <v>0</v>
      </c>
      <c r="J18" s="287">
        <f>MIN(I17,MAX(0,SUM(I17:I$22)-J$7))</f>
        <v>0</v>
      </c>
      <c r="K18" s="287">
        <f>MIN(J17,MAX(0,SUM(J17:J$22)-K$7))</f>
        <v>0</v>
      </c>
      <c r="L18" s="287">
        <f>MIN(K17,MAX(0,SUM(K17:K$22)-L$7))</f>
        <v>0</v>
      </c>
      <c r="M18" s="287">
        <f>MIN(L17,MAX(0,SUM(L17:L$22)-M$7))</f>
        <v>0</v>
      </c>
      <c r="N18" s="287">
        <f>MIN(M17,MAX(0,SUM(M17:M$22)-N$7))</f>
        <v>0</v>
      </c>
      <c r="O18" s="287">
        <f>MIN(N17,MAX(0,SUM(N17:N$22)-O$7))</f>
        <v>0</v>
      </c>
      <c r="P18" s="287">
        <f>MIN(O17,MAX(0,SUM(O17:O$22)-P$7))</f>
        <v>0</v>
      </c>
      <c r="Q18" s="287">
        <f>MIN(P17,MAX(0,SUM(P17:P$22)-Q$7))</f>
        <v>0</v>
      </c>
      <c r="R18" s="287">
        <f>MIN(Q17,MAX(0,SUM(Q17:Q$22)-R$7))</f>
        <v>0</v>
      </c>
      <c r="S18" s="287">
        <f>MIN(R17,MAX(0,SUM(R17:R$22)-S$7))</f>
        <v>0</v>
      </c>
      <c r="T18" s="287">
        <f>MIN(S17,MAX(0,SUM(S17:S$22)-T$7))</f>
        <v>0</v>
      </c>
      <c r="U18" s="287">
        <f>MIN(T17,MAX(0,SUM(T17:T$22)-U$7))</f>
        <v>0</v>
      </c>
      <c r="V18" s="287">
        <f>MIN(U17,MAX(0,SUM(U17:U$22)-V$7))</f>
        <v>0</v>
      </c>
      <c r="W18" s="288">
        <f>MIN(V17,MAX(0,SUM(V17:V$22)-W$7))</f>
        <v>0</v>
      </c>
    </row>
    <row r="19" spans="2:23" x14ac:dyDescent="0.2">
      <c r="B19" s="42" t="s">
        <v>177</v>
      </c>
      <c r="C19" s="287"/>
      <c r="D19" s="287"/>
      <c r="E19" s="287"/>
      <c r="F19" s="287"/>
      <c r="G19" s="287"/>
      <c r="H19" s="287"/>
      <c r="I19" s="287"/>
      <c r="J19" s="287">
        <f>MIN(I18,MAX(0,SUM(I18:I$22)-J$7))</f>
        <v>0</v>
      </c>
      <c r="K19" s="287">
        <f>MIN(J18,MAX(0,SUM(J18:J$22)-K$7))</f>
        <v>0</v>
      </c>
      <c r="L19" s="287">
        <f>MIN(K18,MAX(0,SUM(K18:K$22)-L$7))</f>
        <v>0</v>
      </c>
      <c r="M19" s="287">
        <f>MIN(L18,MAX(0,SUM(L18:L$22)-M$7))</f>
        <v>0</v>
      </c>
      <c r="N19" s="287">
        <f>MIN(M18,MAX(0,SUM(M18:M$22)-N$7))</f>
        <v>0</v>
      </c>
      <c r="O19" s="287">
        <f>MIN(N18,MAX(0,SUM(N18:N$22)-O$7))</f>
        <v>0</v>
      </c>
      <c r="P19" s="287">
        <f>MIN(O18,MAX(0,SUM(O18:O$22)-P$7))</f>
        <v>0</v>
      </c>
      <c r="Q19" s="287">
        <f>MIN(P18,MAX(0,SUM(P18:P$22)-Q$7))</f>
        <v>0</v>
      </c>
      <c r="R19" s="287">
        <f>MIN(Q18,MAX(0,SUM(Q18:Q$22)-R$7))</f>
        <v>0</v>
      </c>
      <c r="S19" s="287">
        <f>MIN(R18,MAX(0,SUM(R18:R$22)-S$7))</f>
        <v>0</v>
      </c>
      <c r="T19" s="287">
        <f>MIN(S18,MAX(0,SUM(S18:S$22)-T$7))</f>
        <v>0</v>
      </c>
      <c r="U19" s="287">
        <f>MIN(T18,MAX(0,SUM(T18:T$22)-U$7))</f>
        <v>0</v>
      </c>
      <c r="V19" s="287">
        <f>MIN(U18,MAX(0,SUM(U18:U$22)-V$7))</f>
        <v>0</v>
      </c>
      <c r="W19" s="288">
        <f>MIN(V18,MAX(0,SUM(V18:V$22)-W$7))</f>
        <v>0</v>
      </c>
    </row>
    <row r="20" spans="2:23" x14ac:dyDescent="0.2">
      <c r="B20" s="42" t="s">
        <v>178</v>
      </c>
      <c r="C20" s="287"/>
      <c r="D20" s="287"/>
      <c r="E20" s="287"/>
      <c r="F20" s="287"/>
      <c r="G20" s="287"/>
      <c r="H20" s="287"/>
      <c r="I20" s="287"/>
      <c r="J20" s="287"/>
      <c r="K20" s="287">
        <f>MIN(J19,MAX(0,SUM(J19:J$22)-K$7))</f>
        <v>0</v>
      </c>
      <c r="L20" s="287">
        <f>MIN(K19,MAX(0,SUM(K19:K$22)-L$7))</f>
        <v>0</v>
      </c>
      <c r="M20" s="287">
        <f>MIN(L19,MAX(0,SUM(L19:L$22)-M$7))</f>
        <v>0</v>
      </c>
      <c r="N20" s="287">
        <f>MIN(M19,MAX(0,SUM(M19:M$22)-N$7))</f>
        <v>0</v>
      </c>
      <c r="O20" s="287">
        <f>MIN(N19,MAX(0,SUM(N19:N$22)-O$7))</f>
        <v>0</v>
      </c>
      <c r="P20" s="287">
        <f>MIN(O19,MAX(0,SUM(O19:O$22)-P$7))</f>
        <v>0</v>
      </c>
      <c r="Q20" s="287">
        <f>MIN(P19,MAX(0,SUM(P19:P$22)-Q$7))</f>
        <v>0</v>
      </c>
      <c r="R20" s="287">
        <f>MIN(Q19,MAX(0,SUM(Q19:Q$22)-R$7))</f>
        <v>0</v>
      </c>
      <c r="S20" s="287">
        <f>MIN(R19,MAX(0,SUM(R19:R$22)-S$7))</f>
        <v>0</v>
      </c>
      <c r="T20" s="287">
        <f>MIN(S19,MAX(0,SUM(S19:S$22)-T$7))</f>
        <v>0</v>
      </c>
      <c r="U20" s="287">
        <f>MIN(T19,MAX(0,SUM(T19:T$22)-U$7))</f>
        <v>0</v>
      </c>
      <c r="V20" s="287">
        <f>MIN(U19,MAX(0,SUM(U19:U$22)-V$7))</f>
        <v>0</v>
      </c>
      <c r="W20" s="288">
        <f>MIN(V19,MAX(0,SUM(V19:V$22)-W$7))</f>
        <v>0</v>
      </c>
    </row>
    <row r="21" spans="2:23" x14ac:dyDescent="0.2">
      <c r="B21" s="42" t="s">
        <v>179</v>
      </c>
      <c r="C21" s="287"/>
      <c r="D21" s="287"/>
      <c r="E21" s="287"/>
      <c r="F21" s="287"/>
      <c r="G21" s="287"/>
      <c r="H21" s="287"/>
      <c r="I21" s="287"/>
      <c r="J21" s="287"/>
      <c r="K21" s="287"/>
      <c r="L21" s="287">
        <f>MIN(K20,MAX(0,SUM(K20:K$22)-L$7))</f>
        <v>0</v>
      </c>
      <c r="M21" s="287">
        <f>MIN(L20,MAX(0,SUM(L20:L$22)-M$7))</f>
        <v>0</v>
      </c>
      <c r="N21" s="287">
        <f>MIN(M20,MAX(0,SUM(M20:M$22)-N$7))</f>
        <v>0</v>
      </c>
      <c r="O21" s="287">
        <f>MIN(N20,MAX(0,SUM(N20:N$22)-O$7))</f>
        <v>0</v>
      </c>
      <c r="P21" s="287">
        <f>MIN(O20,MAX(0,SUM(O20:O$22)-P$7))</f>
        <v>0</v>
      </c>
      <c r="Q21" s="287">
        <f>MIN(P20,MAX(0,SUM(P20:P$22)-Q$7))</f>
        <v>0</v>
      </c>
      <c r="R21" s="287">
        <f>MIN(Q20,MAX(0,SUM(Q20:Q$22)-R$7))</f>
        <v>0</v>
      </c>
      <c r="S21" s="287">
        <f>MIN(R20,MAX(0,SUM(R20:R$22)-S$7))</f>
        <v>0</v>
      </c>
      <c r="T21" s="287">
        <f>MIN(S20,MAX(0,SUM(S20:S$22)-T$7))</f>
        <v>0</v>
      </c>
      <c r="U21" s="287">
        <f>MIN(T20,MAX(0,SUM(T20:T$22)-U$7))</f>
        <v>0</v>
      </c>
      <c r="V21" s="287">
        <f>MIN(U20,MAX(0,SUM(U20:U$22)-V$7))</f>
        <v>0</v>
      </c>
      <c r="W21" s="288">
        <f>MIN(V20,MAX(0,SUM(V20:V$22)-W$7))</f>
        <v>0</v>
      </c>
    </row>
    <row r="22" spans="2:23" ht="13.8" thickBot="1" x14ac:dyDescent="0.25">
      <c r="B22" s="271" t="s">
        <v>180</v>
      </c>
      <c r="C22" s="289"/>
      <c r="D22" s="289"/>
      <c r="E22" s="289"/>
      <c r="F22" s="289"/>
      <c r="G22" s="289"/>
      <c r="H22" s="289"/>
      <c r="I22" s="289"/>
      <c r="J22" s="289"/>
      <c r="K22" s="289"/>
      <c r="L22" s="289"/>
      <c r="M22" s="289">
        <f>MIN(L21,MAX(0,SUM(L21:L$22)-M$7))</f>
        <v>0</v>
      </c>
      <c r="N22" s="289">
        <f>MIN(M21,MAX(0,SUM(M21:M$22)-N$7))</f>
        <v>0</v>
      </c>
      <c r="O22" s="289">
        <f>MIN(N21,MAX(0,SUM(N21:N$22)-O$7))</f>
        <v>0</v>
      </c>
      <c r="P22" s="289">
        <f>MIN(O21,MAX(0,SUM(O21:O$22)-P$7))</f>
        <v>0</v>
      </c>
      <c r="Q22" s="289">
        <f>MIN(P21,MAX(0,SUM(P21:P$22)-Q$7))</f>
        <v>0</v>
      </c>
      <c r="R22" s="289">
        <f>MIN(Q21,MAX(0,SUM(Q21:Q$22)-R$7))</f>
        <v>0</v>
      </c>
      <c r="S22" s="289">
        <f>MIN(R21,MAX(0,SUM(R21:R$22)-S$7))</f>
        <v>0</v>
      </c>
      <c r="T22" s="289">
        <f>MIN(S21,MAX(0,SUM(S21:S$22)-T$7))</f>
        <v>0</v>
      </c>
      <c r="U22" s="289">
        <f>MIN(T21,MAX(0,SUM(T21:T$22)-U$7))</f>
        <v>0</v>
      </c>
      <c r="V22" s="289">
        <f>MIN(U21,MAX(0,SUM(U21:U$22)-V$7))</f>
        <v>0</v>
      </c>
      <c r="W22" s="290">
        <f>MIN(V21,MAX(0,SUM(V21:V$22)-W$7))</f>
        <v>0</v>
      </c>
    </row>
    <row r="25" spans="2:23" x14ac:dyDescent="0.2">
      <c r="D25" s="276"/>
      <c r="E25" s="276"/>
      <c r="F25" s="276"/>
      <c r="G25" s="276"/>
      <c r="H25" s="276"/>
      <c r="I25" s="276"/>
      <c r="J25" s="276"/>
      <c r="K25" s="276"/>
      <c r="L25" s="276"/>
      <c r="M25" s="276"/>
      <c r="N25" s="276"/>
      <c r="O25" s="276"/>
      <c r="P25" s="276"/>
      <c r="Q25" s="276"/>
      <c r="R25" s="276"/>
      <c r="S25" s="276"/>
      <c r="T25" s="276"/>
      <c r="U25" s="276"/>
      <c r="V25" s="276"/>
      <c r="W25" s="276"/>
    </row>
  </sheetData>
  <phoneticPr fontId="6"/>
  <pageMargins left="0.70866141732283472" right="0.70866141732283472" top="0.74803149606299213" bottom="0.74803149606299213" header="0.31496062992125984" footer="0.31496062992125984"/>
  <pageSetup paperSize="8" scale="8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【入力用】【シート１】キャッシュフロー算定シート</vt:lpstr>
      <vt:lpstr>【シート２】減価償却費算定シート</vt:lpstr>
      <vt:lpstr>【シート３】減価償却率表</vt:lpstr>
      <vt:lpstr>【シート４】法人税・法人住民税算定シート</vt:lpstr>
      <vt:lpstr>【入力用】【シート１】キャッシュフロー算定シート!Print_Area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環境省</dc:creator>
  <cp:lastModifiedBy>山梨県</cp:lastModifiedBy>
  <cp:lastPrinted>2024-02-28T04:55:03Z</cp:lastPrinted>
  <dcterms:created xsi:type="dcterms:W3CDTF">2013-09-11T01:32:34Z</dcterms:created>
  <dcterms:modified xsi:type="dcterms:W3CDTF">2024-05-08T23:50:13Z</dcterms:modified>
</cp:coreProperties>
</file>