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RDSFR.iad2016.local\Share$\00202894\Desktop\All_Files_20211001160753\"/>
    </mc:Choice>
  </mc:AlternateContent>
  <bookViews>
    <workbookView xWindow="-120" yWindow="-120" windowWidth="20736" windowHeight="11160" tabRatio="552"/>
  </bookViews>
  <sheets>
    <sheet name="テナント" sheetId="26" r:id="rId1"/>
    <sheet name="記載例テナント" sheetId="30" r:id="rId2"/>
    <sheet name="リスト" sheetId="27" state="hidden" r:id="rId3"/>
    <sheet name="フローチャート" sheetId="29" state="hidden" r:id="rId4"/>
  </sheets>
  <definedNames>
    <definedName name="_xlnm.Print_Area" localSheetId="0">テナント!$A$1:$L$53</definedName>
    <definedName name="_xlnm.Print_Area" localSheetId="1">記載例テナント!$A$1:$L$53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26" l="1"/>
  <c r="J11" i="30"/>
  <c r="N17" i="26" l="1"/>
  <c r="O17" i="26" s="1"/>
  <c r="N18" i="30"/>
  <c r="O18" i="30" s="1"/>
  <c r="N19" i="30"/>
  <c r="O19" i="30" s="1"/>
  <c r="N20" i="30"/>
  <c r="N21" i="30"/>
  <c r="N22" i="30"/>
  <c r="O22" i="30" s="1"/>
  <c r="N23" i="30"/>
  <c r="N24" i="30"/>
  <c r="O24" i="30" s="1"/>
  <c r="N25" i="30"/>
  <c r="O25" i="30" s="1"/>
  <c r="N26" i="30"/>
  <c r="O26" i="30" s="1"/>
  <c r="N27" i="30"/>
  <c r="O27" i="30" s="1"/>
  <c r="N28" i="30"/>
  <c r="N29" i="30"/>
  <c r="N30" i="30"/>
  <c r="O30" i="30" s="1"/>
  <c r="N31" i="30"/>
  <c r="O31" i="30" s="1"/>
  <c r="N32" i="30"/>
  <c r="O32" i="30" s="1"/>
  <c r="N33" i="30"/>
  <c r="N34" i="30"/>
  <c r="O34" i="30" s="1"/>
  <c r="N35" i="30"/>
  <c r="O35" i="30" s="1"/>
  <c r="N36" i="30"/>
  <c r="N37" i="30"/>
  <c r="N38" i="30"/>
  <c r="O38" i="30" s="1"/>
  <c r="N39" i="30"/>
  <c r="O39" i="30" s="1"/>
  <c r="N40" i="30"/>
  <c r="O40" i="30" s="1"/>
  <c r="N17" i="30"/>
  <c r="O17" i="30" s="1"/>
  <c r="N18" i="26"/>
  <c r="O18" i="26" s="1"/>
  <c r="N19" i="26"/>
  <c r="O19" i="26" s="1"/>
  <c r="N20" i="26"/>
  <c r="N21" i="26"/>
  <c r="N22" i="26"/>
  <c r="N23" i="26"/>
  <c r="O23" i="26" s="1"/>
  <c r="N24" i="26"/>
  <c r="N25" i="26"/>
  <c r="N26" i="26"/>
  <c r="N27" i="26"/>
  <c r="O27" i="26" s="1"/>
  <c r="N28" i="26"/>
  <c r="N29" i="26"/>
  <c r="N30" i="26"/>
  <c r="N31" i="26"/>
  <c r="O31" i="26" s="1"/>
  <c r="N32" i="26"/>
  <c r="N33" i="26"/>
  <c r="O33" i="26" s="1"/>
  <c r="N34" i="26"/>
  <c r="N35" i="26"/>
  <c r="O35" i="26" s="1"/>
  <c r="N36" i="26"/>
  <c r="N37" i="26"/>
  <c r="N38" i="26"/>
  <c r="N39" i="26"/>
  <c r="O39" i="26" s="1"/>
  <c r="N40" i="26"/>
  <c r="M18" i="30"/>
  <c r="M19" i="30"/>
  <c r="M20" i="30"/>
  <c r="O20" i="30"/>
  <c r="M21" i="30"/>
  <c r="O21" i="30"/>
  <c r="M22" i="30"/>
  <c r="M23" i="30"/>
  <c r="O23" i="30"/>
  <c r="M24" i="30"/>
  <c r="M25" i="30"/>
  <c r="M26" i="30"/>
  <c r="M27" i="30"/>
  <c r="M28" i="30"/>
  <c r="O28" i="30"/>
  <c r="M29" i="30"/>
  <c r="O29" i="30"/>
  <c r="M30" i="30"/>
  <c r="M31" i="30"/>
  <c r="M32" i="30"/>
  <c r="M33" i="30"/>
  <c r="O33" i="30"/>
  <c r="M34" i="30"/>
  <c r="M35" i="30"/>
  <c r="M36" i="30"/>
  <c r="O36" i="30"/>
  <c r="M37" i="30"/>
  <c r="O37" i="30"/>
  <c r="M38" i="30"/>
  <c r="M39" i="30"/>
  <c r="M40" i="30"/>
  <c r="M17" i="30"/>
  <c r="M18" i="26"/>
  <c r="M19" i="26"/>
  <c r="M20" i="26"/>
  <c r="O20" i="26"/>
  <c r="M21" i="26"/>
  <c r="O21" i="26"/>
  <c r="M22" i="26"/>
  <c r="O22" i="26"/>
  <c r="M23" i="26"/>
  <c r="M24" i="26"/>
  <c r="O24" i="26"/>
  <c r="M25" i="26"/>
  <c r="O25" i="26"/>
  <c r="M26" i="26"/>
  <c r="O26" i="26"/>
  <c r="M27" i="26"/>
  <c r="M28" i="26"/>
  <c r="O28" i="26"/>
  <c r="M29" i="26"/>
  <c r="O29" i="26"/>
  <c r="M30" i="26"/>
  <c r="O30" i="26"/>
  <c r="M31" i="26"/>
  <c r="M32" i="26"/>
  <c r="O32" i="26"/>
  <c r="M33" i="26"/>
  <c r="M34" i="26"/>
  <c r="O34" i="26"/>
  <c r="M35" i="26"/>
  <c r="M36" i="26"/>
  <c r="O36" i="26"/>
  <c r="M37" i="26"/>
  <c r="O37" i="26"/>
  <c r="M38" i="26"/>
  <c r="O38" i="26"/>
  <c r="M39" i="26"/>
  <c r="M40" i="26"/>
  <c r="O40" i="26"/>
  <c r="M17" i="26"/>
  <c r="J40" i="30" l="1"/>
  <c r="G40" i="30"/>
  <c r="B40" i="30"/>
  <c r="J39" i="30"/>
  <c r="G39" i="30"/>
  <c r="B39" i="30"/>
  <c r="J38" i="30"/>
  <c r="G38" i="30"/>
  <c r="B38" i="30"/>
  <c r="J37" i="30"/>
  <c r="G37" i="30"/>
  <c r="B37" i="30"/>
  <c r="J36" i="30"/>
  <c r="G36" i="30"/>
  <c r="B36" i="30"/>
  <c r="J35" i="30"/>
  <c r="G35" i="30"/>
  <c r="B35" i="30"/>
  <c r="J34" i="30"/>
  <c r="G34" i="30"/>
  <c r="B34" i="30"/>
  <c r="J33" i="30"/>
  <c r="G33" i="30"/>
  <c r="B33" i="30"/>
  <c r="J32" i="30"/>
  <c r="G32" i="30"/>
  <c r="B32" i="30"/>
  <c r="J31" i="30"/>
  <c r="G31" i="30"/>
  <c r="B31" i="30"/>
  <c r="J30" i="30"/>
  <c r="G30" i="30"/>
  <c r="B30" i="30"/>
  <c r="J29" i="30"/>
  <c r="G29" i="30"/>
  <c r="B29" i="30"/>
  <c r="J28" i="30"/>
  <c r="G28" i="30"/>
  <c r="B28" i="30"/>
  <c r="J27" i="30"/>
  <c r="G27" i="30"/>
  <c r="B27" i="30"/>
  <c r="J26" i="30"/>
  <c r="G26" i="30"/>
  <c r="B26" i="30"/>
  <c r="J25" i="30"/>
  <c r="G25" i="30"/>
  <c r="B25" i="30"/>
  <c r="J24" i="30"/>
  <c r="G24" i="30"/>
  <c r="B24" i="30"/>
  <c r="J23" i="30"/>
  <c r="G23" i="30"/>
  <c r="B23" i="30"/>
  <c r="J22" i="30"/>
  <c r="G22" i="30"/>
  <c r="B22" i="30"/>
  <c r="J21" i="30"/>
  <c r="G21" i="30"/>
  <c r="B21" i="30"/>
  <c r="J20" i="30"/>
  <c r="G20" i="30"/>
  <c r="B20" i="30"/>
  <c r="J19" i="30"/>
  <c r="G19" i="30"/>
  <c r="B19" i="30"/>
  <c r="J18" i="30"/>
  <c r="G18" i="30"/>
  <c r="B18" i="30"/>
  <c r="J17" i="30"/>
  <c r="G17" i="30"/>
  <c r="B17" i="30"/>
  <c r="K27" i="30" l="1"/>
  <c r="P27" i="30"/>
  <c r="K30" i="30"/>
  <c r="P30" i="30"/>
  <c r="K38" i="30"/>
  <c r="P38" i="30"/>
  <c r="K20" i="30"/>
  <c r="P20" i="30"/>
  <c r="K28" i="30"/>
  <c r="P28" i="30"/>
  <c r="K23" i="30"/>
  <c r="P23" i="30"/>
  <c r="K35" i="30"/>
  <c r="P35" i="30"/>
  <c r="K17" i="30"/>
  <c r="P17" i="30"/>
  <c r="K24" i="30"/>
  <c r="P24" i="30"/>
  <c r="L24" i="30" s="1"/>
  <c r="K31" i="30"/>
  <c r="P31" i="30"/>
  <c r="K21" i="30"/>
  <c r="P21" i="30"/>
  <c r="K37" i="30"/>
  <c r="P37" i="30"/>
  <c r="K34" i="30"/>
  <c r="P34" i="30"/>
  <c r="L34" i="30" s="1"/>
  <c r="K36" i="30"/>
  <c r="P36" i="30"/>
  <c r="L36" i="30" s="1"/>
  <c r="K29" i="30"/>
  <c r="P29" i="30"/>
  <c r="L29" i="30" s="1"/>
  <c r="K22" i="30"/>
  <c r="P22" i="30"/>
  <c r="L22" i="30" s="1"/>
  <c r="K19" i="30"/>
  <c r="P19" i="30"/>
  <c r="L19" i="30" s="1"/>
  <c r="K18" i="30"/>
  <c r="P18" i="30"/>
  <c r="L18" i="30" s="1"/>
  <c r="K40" i="30"/>
  <c r="P40" i="30"/>
  <c r="L40" i="30" s="1"/>
  <c r="K39" i="30"/>
  <c r="P39" i="30"/>
  <c r="L39" i="30" s="1"/>
  <c r="K33" i="30"/>
  <c r="P33" i="30"/>
  <c r="L33" i="30" s="1"/>
  <c r="K32" i="30"/>
  <c r="P32" i="30"/>
  <c r="L32" i="30" s="1"/>
  <c r="K26" i="30"/>
  <c r="P26" i="30"/>
  <c r="L26" i="30" s="1"/>
  <c r="K25" i="30"/>
  <c r="P25" i="30"/>
  <c r="L25" i="30" s="1"/>
  <c r="L30" i="30"/>
  <c r="L21" i="30"/>
  <c r="L31" i="30"/>
  <c r="L23" i="30"/>
  <c r="L37" i="30"/>
  <c r="L38" i="30"/>
  <c r="L17" i="30"/>
  <c r="L20" i="30"/>
  <c r="L35" i="30"/>
  <c r="L27" i="30"/>
  <c r="L28" i="30"/>
  <c r="J20" i="26"/>
  <c r="J24" i="26"/>
  <c r="J28" i="26"/>
  <c r="J32" i="26"/>
  <c r="J36" i="26"/>
  <c r="J40" i="26"/>
  <c r="J17" i="26"/>
  <c r="J18" i="26"/>
  <c r="J19" i="26"/>
  <c r="J21" i="26"/>
  <c r="J22" i="26"/>
  <c r="J23" i="26"/>
  <c r="J25" i="26"/>
  <c r="J26" i="26"/>
  <c r="J27" i="26"/>
  <c r="J29" i="26"/>
  <c r="J30" i="26"/>
  <c r="J31" i="26"/>
  <c r="J33" i="26"/>
  <c r="J34" i="26"/>
  <c r="J35" i="26"/>
  <c r="J37" i="26"/>
  <c r="J38" i="26"/>
  <c r="J39" i="26"/>
  <c r="L41" i="30" l="1"/>
  <c r="L11" i="30" s="1"/>
  <c r="G17" i="26"/>
  <c r="P17" i="26" s="1"/>
  <c r="L17" i="26" s="1"/>
  <c r="K17" i="26" l="1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K33" i="26" l="1"/>
  <c r="P33" i="26"/>
  <c r="L33" i="26" s="1"/>
  <c r="P39" i="26"/>
  <c r="L39" i="26" s="1"/>
  <c r="K39" i="26"/>
  <c r="K31" i="26"/>
  <c r="P31" i="26"/>
  <c r="L31" i="26" s="1"/>
  <c r="P23" i="26"/>
  <c r="L23" i="26" s="1"/>
  <c r="K23" i="26"/>
  <c r="K38" i="26"/>
  <c r="P38" i="26"/>
  <c r="L38" i="26" s="1"/>
  <c r="P32" i="26"/>
  <c r="L32" i="26" s="1"/>
  <c r="K32" i="26"/>
  <c r="P21" i="26"/>
  <c r="L21" i="26" s="1"/>
  <c r="K21" i="26"/>
  <c r="P24" i="26"/>
  <c r="L24" i="26" s="1"/>
  <c r="K24" i="26"/>
  <c r="K37" i="26"/>
  <c r="P37" i="26"/>
  <c r="L37" i="26" s="1"/>
  <c r="P36" i="26"/>
  <c r="L36" i="26" s="1"/>
  <c r="K36" i="26"/>
  <c r="K28" i="26"/>
  <c r="P28" i="26"/>
  <c r="L28" i="26" s="1"/>
  <c r="P20" i="26"/>
  <c r="L20" i="26" s="1"/>
  <c r="K20" i="26"/>
  <c r="P25" i="26"/>
  <c r="L25" i="26" s="1"/>
  <c r="K25" i="26"/>
  <c r="K30" i="26"/>
  <c r="P30" i="26"/>
  <c r="L30" i="26" s="1"/>
  <c r="P29" i="26"/>
  <c r="L29" i="26" s="1"/>
  <c r="K29" i="26"/>
  <c r="K27" i="26"/>
  <c r="P27" i="26"/>
  <c r="L27" i="26" s="1"/>
  <c r="P19" i="26"/>
  <c r="L19" i="26" s="1"/>
  <c r="K19" i="26"/>
  <c r="P40" i="26"/>
  <c r="L40" i="26" s="1"/>
  <c r="K40" i="26"/>
  <c r="K22" i="26"/>
  <c r="P22" i="26"/>
  <c r="L22" i="26" s="1"/>
  <c r="K35" i="26"/>
  <c r="P35" i="26"/>
  <c r="L35" i="26" s="1"/>
  <c r="K34" i="26"/>
  <c r="P34" i="26"/>
  <c r="L34" i="26" s="1"/>
  <c r="P26" i="26"/>
  <c r="L26" i="26" s="1"/>
  <c r="K26" i="26"/>
  <c r="P18" i="26"/>
  <c r="L18" i="26" s="1"/>
  <c r="K18" i="26"/>
  <c r="B39" i="26"/>
  <c r="B38" i="26"/>
  <c r="B37" i="26"/>
  <c r="L41" i="26" l="1"/>
  <c r="L11" i="26" s="1"/>
  <c r="B35" i="26"/>
  <c r="B23" i="26" l="1"/>
  <c r="B40" i="26" l="1"/>
  <c r="B36" i="26"/>
  <c r="B34" i="26"/>
  <c r="B33" i="26"/>
  <c r="B32" i="26"/>
  <c r="B31" i="26"/>
  <c r="B30" i="26"/>
  <c r="B29" i="26"/>
  <c r="B28" i="26"/>
  <c r="B27" i="26"/>
  <c r="B26" i="26"/>
  <c r="B25" i="26"/>
  <c r="B24" i="26"/>
  <c r="B22" i="26"/>
  <c r="B21" i="26"/>
  <c r="B20" i="26"/>
  <c r="B19" i="26"/>
  <c r="B18" i="26"/>
  <c r="B17" i="26"/>
</calcChain>
</file>

<file path=xl/sharedStrings.xml><?xml version="1.0" encoding="utf-8"?>
<sst xmlns="http://schemas.openxmlformats.org/spreadsheetml/2006/main" count="129" uniqueCount="88">
  <si>
    <t>通常時</t>
    <rPh sb="0" eb="2">
      <t>ツウジョウ</t>
    </rPh>
    <rPh sb="2" eb="3">
      <t>ジ</t>
    </rPh>
    <phoneticPr fontId="1"/>
  </si>
  <si>
    <t>時短要請期間中</t>
    <rPh sb="0" eb="2">
      <t>ジタン</t>
    </rPh>
    <rPh sb="2" eb="4">
      <t>ヨウセイ</t>
    </rPh>
    <rPh sb="4" eb="6">
      <t>キカン</t>
    </rPh>
    <rPh sb="6" eb="7">
      <t>チュウ</t>
    </rPh>
    <phoneticPr fontId="1"/>
  </si>
  <si>
    <t>１日当たりの交付額</t>
    <phoneticPr fontId="1"/>
  </si>
  <si>
    <t>・この計算シートは＜テナント事業者向け＞の計算シートです。大規模施設運営事業者の方は別の計算シートをご利用ください。</t>
    <rPh sb="3" eb="5">
      <t>ケイサン</t>
    </rPh>
    <rPh sb="14" eb="17">
      <t>ジギョウシャ</t>
    </rPh>
    <rPh sb="17" eb="18">
      <t>ム</t>
    </rPh>
    <rPh sb="21" eb="23">
      <t>ケイサン</t>
    </rPh>
    <rPh sb="29" eb="32">
      <t>ダイキボ</t>
    </rPh>
    <rPh sb="32" eb="34">
      <t>シセツ</t>
    </rPh>
    <rPh sb="34" eb="36">
      <t>ウンエイ</t>
    </rPh>
    <rPh sb="36" eb="39">
      <t>ジギョウシャ</t>
    </rPh>
    <phoneticPr fontId="1"/>
  </si>
  <si>
    <t>③テナント店舗面積</t>
    <rPh sb="5" eb="7">
      <t>テンポ</t>
    </rPh>
    <rPh sb="7" eb="9">
      <t>メンセキ</t>
    </rPh>
    <phoneticPr fontId="1"/>
  </si>
  <si>
    <t>(１)テナント事業者に係る協力金</t>
    <rPh sb="7" eb="10">
      <t>ジギョウシャ</t>
    </rPh>
    <rPh sb="11" eb="12">
      <t>カカ</t>
    </rPh>
    <rPh sb="13" eb="16">
      <t>キョウリョクキン</t>
    </rPh>
    <phoneticPr fontId="1"/>
  </si>
  <si>
    <t>（１）
テナント事業者に係る協力金</t>
    <rPh sb="8" eb="11">
      <t>ジギョウシャ</t>
    </rPh>
    <rPh sb="12" eb="13">
      <t>カカ</t>
    </rPh>
    <rPh sb="14" eb="17">
      <t>キョウリョクキン</t>
    </rPh>
    <phoneticPr fontId="1"/>
  </si>
  <si>
    <t>・床面積1,000㎡未満の映画館運営事業者もこちらのシートを使用してください。</t>
    <phoneticPr fontId="1"/>
  </si>
  <si>
    <t>(Ａ)　×　20,000円　×　(Ｃ） ／ (Ｂ)</t>
    <phoneticPr fontId="1"/>
  </si>
  <si>
    <t>本来の
営業時間
（B）</t>
    <rPh sb="0" eb="2">
      <t>ホンライ</t>
    </rPh>
    <rPh sb="4" eb="6">
      <t>エイギョウ</t>
    </rPh>
    <rPh sb="6" eb="8">
      <t>ジカン</t>
    </rPh>
    <phoneticPr fontId="1"/>
  </si>
  <si>
    <t>＜計算式＞ ※１円未満切捨て</t>
    <rPh sb="1" eb="4">
      <t>ケイサンシキ</t>
    </rPh>
    <phoneticPr fontId="1"/>
  </si>
  <si>
    <t>時短率
(C/B)</t>
    <rPh sb="0" eb="2">
      <t>ジタン</t>
    </rPh>
    <rPh sb="2" eb="3">
      <t>リツ</t>
    </rPh>
    <phoneticPr fontId="1"/>
  </si>
  <si>
    <t>＜テナント事業者向け＞協力金　算定シート</t>
    <phoneticPr fontId="1"/>
  </si>
  <si>
    <t>１日当たりの交付額</t>
    <rPh sb="1" eb="2">
      <t>ニチ</t>
    </rPh>
    <rPh sb="6" eb="8">
      <t>コウフ</t>
    </rPh>
    <rPh sb="8" eb="9">
      <t>ガク</t>
    </rPh>
    <phoneticPr fontId="1"/>
  </si>
  <si>
    <t>申請額</t>
    <rPh sb="0" eb="3">
      <t>シンセイガク</t>
    </rPh>
    <phoneticPr fontId="1"/>
  </si>
  <si>
    <t>・下記事項を入力してください。</t>
    <phoneticPr fontId="1"/>
  </si>
  <si>
    <t>①入居する施設の種類</t>
    <rPh sb="1" eb="3">
      <t>ニュウキョ</t>
    </rPh>
    <rPh sb="5" eb="7">
      <t>シセツ</t>
    </rPh>
    <rPh sb="8" eb="10">
      <t>シュルイ</t>
    </rPh>
    <phoneticPr fontId="1"/>
  </si>
  <si>
    <t>・本計算シートの計算により算出された計算結果（【申請額】に記載された額）を申請額として取り扱います。</t>
    <phoneticPr fontId="1"/>
  </si>
  <si>
    <t>令和３年８月２０日から令和３年９月１２日要請分</t>
    <rPh sb="0" eb="2">
      <t>レイワ</t>
    </rPh>
    <rPh sb="3" eb="4">
      <t>ネン</t>
    </rPh>
    <rPh sb="5" eb="6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rPh sb="20" eb="22">
      <t>ヨウセイ</t>
    </rPh>
    <rPh sb="22" eb="23">
      <t>ブン</t>
    </rPh>
    <phoneticPr fontId="1"/>
  </si>
  <si>
    <t>短縮した時間
（C）</t>
    <rPh sb="0" eb="2">
      <t>タンシュク</t>
    </rPh>
    <rPh sb="4" eb="6">
      <t>ジカン</t>
    </rPh>
    <phoneticPr fontId="1"/>
  </si>
  <si>
    <t>②大規模施設等に入居するテナント事業者である</t>
    <rPh sb="1" eb="4">
      <t>ダイキボ</t>
    </rPh>
    <rPh sb="4" eb="6">
      <t>シセツ</t>
    </rPh>
    <rPh sb="6" eb="7">
      <t>トウ</t>
    </rPh>
    <rPh sb="8" eb="10">
      <t>ニュウキョ</t>
    </rPh>
    <rPh sb="16" eb="19">
      <t>ジギョウシャ</t>
    </rPh>
    <phoneticPr fontId="1"/>
  </si>
  <si>
    <t>※１　定休日における「通常時」「時短要請期間中」欄の開店時刻・閉店時刻については、上表中最も時短率の低い日に合わせてくだ</t>
    <phoneticPr fontId="1"/>
  </si>
  <si>
    <t>　　さい。</t>
    <phoneticPr fontId="1"/>
  </si>
  <si>
    <t>開店時刻</t>
    <rPh sb="0" eb="2">
      <t>カイテン</t>
    </rPh>
    <rPh sb="2" eb="4">
      <t>ジコク</t>
    </rPh>
    <phoneticPr fontId="1"/>
  </si>
  <si>
    <t>閉店時刻</t>
    <rPh sb="0" eb="2">
      <t>ヘイテン</t>
    </rPh>
    <rPh sb="2" eb="4">
      <t>ジコク</t>
    </rPh>
    <phoneticPr fontId="1"/>
  </si>
  <si>
    <t>定休日
(あれば〇）
※１</t>
    <rPh sb="0" eb="3">
      <t>テイキュウビ</t>
    </rPh>
    <phoneticPr fontId="1"/>
  </si>
  <si>
    <t>イベント
実施日
(あれば〇）
※２</t>
    <rPh sb="5" eb="7">
      <t>ジッシ</t>
    </rPh>
    <rPh sb="7" eb="8">
      <t>ビ</t>
    </rPh>
    <phoneticPr fontId="1"/>
  </si>
  <si>
    <t>開始時間&amp;終了時刻</t>
    <rPh sb="0" eb="2">
      <t>カイシ</t>
    </rPh>
    <rPh sb="2" eb="4">
      <t>ジカン</t>
    </rPh>
    <phoneticPr fontId="1"/>
  </si>
  <si>
    <t>市町村名</t>
    <rPh sb="0" eb="3">
      <t>シチョウソン</t>
    </rPh>
    <rPh sb="3" eb="4">
      <t>メイ</t>
    </rPh>
    <phoneticPr fontId="1"/>
  </si>
  <si>
    <t>施設の種類</t>
    <rPh sb="0" eb="2">
      <t>シセツ</t>
    </rPh>
    <rPh sb="3" eb="5">
      <t>シュルイ</t>
    </rPh>
    <phoneticPr fontId="1"/>
  </si>
  <si>
    <t>時短パターン</t>
    <rPh sb="0" eb="2">
      <t>ジタン</t>
    </rPh>
    <phoneticPr fontId="1"/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</si>
  <si>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</si>
  <si>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</si>
  <si>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</si>
  <si>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</si>
  <si>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</si>
  <si>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</si>
  <si>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</si>
  <si>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</si>
  <si>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</si>
  <si>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</si>
  <si>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</si>
  <si>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</si>
  <si>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</si>
  <si>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西八代郡 市川三郷町</t>
  </si>
  <si>
    <t>南巨摩郡 早川町</t>
  </si>
  <si>
    <t>南巨摩郡 身延町</t>
  </si>
  <si>
    <t>南巨摩郡 南部町</t>
  </si>
  <si>
    <t>南巨摩郡 富士川町</t>
  </si>
  <si>
    <t>中巨摩郡 昭和町</t>
  </si>
  <si>
    <t>南都留郡 道志村</t>
  </si>
  <si>
    <t>南都留郡 西桂町</t>
  </si>
  <si>
    <t>南都留郡 忍野村</t>
  </si>
  <si>
    <t>南都留郡 山中湖村</t>
  </si>
  <si>
    <t>南都留郡 鳴沢村</t>
  </si>
  <si>
    <t>南都留郡 富士河口湖町</t>
  </si>
  <si>
    <t>北都留郡 小菅村</t>
  </si>
  <si>
    <t>北都留郡 丹波山村</t>
  </si>
  <si>
    <t>営業開始</t>
    <rPh sb="0" eb="2">
      <t>エイギョウ</t>
    </rPh>
    <rPh sb="2" eb="4">
      <t>カイシ</t>
    </rPh>
    <phoneticPr fontId="1"/>
  </si>
  <si>
    <t>営業終了</t>
    <rPh sb="0" eb="2">
      <t>エイギョウ</t>
    </rPh>
    <rPh sb="2" eb="4">
      <t>シュウリョウ</t>
    </rPh>
    <phoneticPr fontId="1"/>
  </si>
  <si>
    <t>イベント時営業終了</t>
    <rPh sb="4" eb="5">
      <t>ジ</t>
    </rPh>
    <rPh sb="5" eb="7">
      <t>エイギョウ</t>
    </rPh>
    <rPh sb="7" eb="9">
      <t>シュウリョウ</t>
    </rPh>
    <phoneticPr fontId="1"/>
  </si>
  <si>
    <t>要請開店時間</t>
    <rPh sb="0" eb="2">
      <t>ヨウセイ</t>
    </rPh>
    <rPh sb="2" eb="4">
      <t>カイテン</t>
    </rPh>
    <rPh sb="4" eb="6">
      <t>ジカン</t>
    </rPh>
    <phoneticPr fontId="1"/>
  </si>
  <si>
    <t>要請閉店時間</t>
    <rPh sb="0" eb="2">
      <t>ヨウセイ</t>
    </rPh>
    <rPh sb="2" eb="4">
      <t>ヘイテン</t>
    </rPh>
    <rPh sb="4" eb="6">
      <t>ジカン</t>
    </rPh>
    <phoneticPr fontId="1"/>
  </si>
  <si>
    <t>フラグ</t>
    <phoneticPr fontId="1"/>
  </si>
  <si>
    <t>○</t>
    <phoneticPr fontId="1"/>
  </si>
  <si>
    <t>時短パターン</t>
    <phoneticPr fontId="1"/>
  </si>
  <si>
    <t>【申請額】</t>
    <phoneticPr fontId="1"/>
  </si>
  <si>
    <t>フローチャート（神奈川県の書類分類に準拠）</t>
    <rPh sb="8" eb="12">
      <t>カナガワケン</t>
    </rPh>
    <rPh sb="13" eb="15">
      <t>ショルイ</t>
    </rPh>
    <rPh sb="15" eb="17">
      <t>ブンルイ</t>
    </rPh>
    <rPh sb="18" eb="20">
      <t>ジュンキョ</t>
    </rPh>
    <phoneticPr fontId="1"/>
  </si>
  <si>
    <t>※左がYES／右がNO</t>
    <rPh sb="1" eb="2">
      <t>ヒダリ</t>
    </rPh>
    <rPh sb="7" eb="8">
      <t>ミギ</t>
    </rPh>
    <phoneticPr fontId="1"/>
  </si>
  <si>
    <t>○</t>
  </si>
  <si>
    <t>（大規模施設）商業施設</t>
  </si>
  <si>
    <t>（大規模施設）遊技施設</t>
  </si>
  <si>
    <t>（大規模施設）遊興施設</t>
  </si>
  <si>
    <t>（大規模施設）サービス業を営む施設</t>
  </si>
  <si>
    <t>（大規模施設）屋内運動施設等</t>
  </si>
  <si>
    <t>（イベント関連施設）劇場等</t>
  </si>
  <si>
    <t>（イベント関連施設）集会施設等</t>
  </si>
  <si>
    <t>（イベント関連施設）展示施設等</t>
  </si>
  <si>
    <t>（イベント関連施設）ホテル・旅館</t>
  </si>
  <si>
    <t>（イベント関連施設）遊技施設</t>
  </si>
  <si>
    <t>（イベント関連施設）博物館等</t>
  </si>
  <si>
    <t>交付対象判定条件（AND）
①通常開店(OP)＜要請閉店(CL)
②時短閉店(CL)＜要請閉店(CL)
③要請閉店(CL)＜通常閉店(CL)</t>
    <rPh sb="0" eb="2">
      <t>コウフ</t>
    </rPh>
    <rPh sb="2" eb="4">
      <t>タイショウ</t>
    </rPh>
    <rPh sb="4" eb="6">
      <t>ハンテイ</t>
    </rPh>
    <rPh sb="6" eb="8">
      <t>ジョウケン</t>
    </rPh>
    <rPh sb="15" eb="17">
      <t>ツウジョウ</t>
    </rPh>
    <rPh sb="17" eb="19">
      <t>カイテン</t>
    </rPh>
    <rPh sb="24" eb="26">
      <t>ツウジョウ</t>
    </rPh>
    <rPh sb="26" eb="28">
      <t>ヘイテン</t>
    </rPh>
    <rPh sb="43" eb="45">
      <t>ヨウセイ</t>
    </rPh>
    <rPh sb="45" eb="47">
      <t>ヘイテン</t>
    </rPh>
    <rPh sb="53" eb="55">
      <t>ヨウセイ</t>
    </rPh>
    <rPh sb="55" eb="57">
      <t>ヘイテン</t>
    </rPh>
    <phoneticPr fontId="1"/>
  </si>
  <si>
    <t>（イベント関連施設）屋外運動施設等</t>
    <rPh sb="10" eb="12">
      <t>オクガイ</t>
    </rPh>
    <phoneticPr fontId="1"/>
  </si>
  <si>
    <t>（大規模施設）映画館等</t>
    <rPh sb="7" eb="10">
      <t>エイガカン</t>
    </rPh>
    <rPh sb="10" eb="11">
      <t>ナド</t>
    </rPh>
    <phoneticPr fontId="1"/>
  </si>
  <si>
    <t>時短率</t>
    <rPh sb="0" eb="2">
      <t>ジタン</t>
    </rPh>
    <rPh sb="2" eb="3">
      <t>リツ</t>
    </rPh>
    <phoneticPr fontId="1"/>
  </si>
  <si>
    <t>※２　入居する施設の種類が「屋内運動施設等」「屋外運動施設等」「（イベント関連施設）遊技施設」「博物館等」の場合で、該当</t>
    <rPh sb="3" eb="5">
      <t>ニュウキョ</t>
    </rPh>
    <rPh sb="7" eb="9">
      <t>シセツ</t>
    </rPh>
    <rPh sb="10" eb="12">
      <t>シュルイ</t>
    </rPh>
    <rPh sb="14" eb="16">
      <t>オクナイ</t>
    </rPh>
    <rPh sb="16" eb="18">
      <t>ウンドウ</t>
    </rPh>
    <rPh sb="18" eb="20">
      <t>シセツ</t>
    </rPh>
    <rPh sb="20" eb="21">
      <t>トウ</t>
    </rPh>
    <rPh sb="23" eb="25">
      <t>オクガイ</t>
    </rPh>
    <rPh sb="25" eb="27">
      <t>ウンドウ</t>
    </rPh>
    <rPh sb="27" eb="29">
      <t>シセツ</t>
    </rPh>
    <rPh sb="29" eb="30">
      <t>トウ</t>
    </rPh>
    <rPh sb="37" eb="39">
      <t>カンレン</t>
    </rPh>
    <rPh sb="39" eb="41">
      <t>シセツ</t>
    </rPh>
    <rPh sb="42" eb="44">
      <t>ユウギ</t>
    </rPh>
    <rPh sb="44" eb="46">
      <t>シセツ</t>
    </rPh>
    <rPh sb="48" eb="51">
      <t>ハクブツカン</t>
    </rPh>
    <rPh sb="51" eb="52">
      <t>トウ</t>
    </rPh>
    <rPh sb="54" eb="56">
      <t>バアイ</t>
    </rPh>
    <phoneticPr fontId="1"/>
  </si>
  <si>
    <t>　　する場合のみ入力してください。なお、「イベント」とは、事前予約制、チケット販売、時間指定等の方式で、不特定多数に向け</t>
    <rPh sb="8" eb="10">
      <t>ニュウリョク</t>
    </rPh>
    <rPh sb="55" eb="57">
      <t>タスウ</t>
    </rPh>
    <rPh sb="58" eb="59">
      <t>ム</t>
    </rPh>
    <phoneticPr fontId="1"/>
  </si>
  <si>
    <t>　　て集客する単発の興業等のことです。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</si>
</sst>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[h]:mm"/>
    <numFmt numFmtId="177" formatCode="\(aaa\)"/>
    <numFmt numFmtId="178" formatCode="#,##0;\-#,##0;"/>
    <numFmt numFmtId="179" formatCode="#,##0&quot;円 &quot;;[Red]\-#,##0"/>
    <numFmt numFmtId="180" formatCode="#,##0&quot;㎡&quot;"/>
    <numFmt numFmtId="181" formatCode="&quot;(A) &quot;0&quot;単位&quot;"/>
    <numFmt numFmtId="182" formatCode="0.0_);[Red]\(0.0\)"/>
    <numFmt numFmtId="183" formatCode="#,##0&quot;円&quot;"/>
  </numFmts>
  <fonts count="34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2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6"/>
      <color theme="0"/>
      <name val="ＭＳ ゴシック"/>
      <family val="3"/>
      <charset val="128"/>
    </font>
    <font>
      <b/>
      <sz val="18"/>
      <color theme="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b/>
      <sz val="12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28"/>
      <color theme="0"/>
      <name val="ＭＳ ゴシック"/>
      <family val="3"/>
      <charset val="128"/>
    </font>
    <font>
      <sz val="11"/>
      <color theme="1"/>
      <name val="ＭＳ 明朝"/>
      <family val="2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4"/>
      <color theme="1"/>
      <name val="ＭＳ 明朝"/>
      <family val="2"/>
      <charset val="128"/>
    </font>
    <font>
      <b/>
      <sz val="14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2"/>
      <name val="ＭＳ 明朝"/>
      <family val="2"/>
      <charset val="128"/>
    </font>
    <font>
      <sz val="12"/>
      <name val="ＭＳ ゴシック"/>
      <family val="3"/>
      <charset val="128"/>
    </font>
    <font>
      <sz val="12"/>
      <color theme="1"/>
      <name val="BIZ UDP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Dashed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7" fillId="0" borderId="0" xfId="0" applyFo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179" fontId="8" fillId="0" borderId="0" xfId="1" applyNumberFormat="1" applyFont="1" applyFill="1" applyBorder="1" applyAlignment="1" applyProtection="1">
      <alignment vertical="center"/>
    </xf>
    <xf numFmtId="0" fontId="7" fillId="0" borderId="2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13" fillId="7" borderId="28" xfId="0" applyFont="1" applyFill="1" applyBorder="1" applyAlignment="1" applyProtection="1">
      <alignment horizontal="center" vertical="center" wrapText="1"/>
    </xf>
    <xf numFmtId="0" fontId="15" fillId="8" borderId="0" xfId="0" applyFont="1" applyFill="1" applyAlignment="1" applyProtection="1">
      <alignment vertical="center"/>
    </xf>
    <xf numFmtId="0" fontId="16" fillId="0" borderId="0" xfId="0" applyFont="1">
      <alignment vertical="center"/>
    </xf>
    <xf numFmtId="179" fontId="19" fillId="0" borderId="29" xfId="1" applyNumberFormat="1" applyFont="1" applyFill="1" applyBorder="1" applyAlignment="1" applyProtection="1">
      <alignment horizontal="right" vertical="center" shrinkToFit="1"/>
    </xf>
    <xf numFmtId="0" fontId="18" fillId="0" borderId="19" xfId="0" applyFont="1" applyFill="1" applyBorder="1" applyAlignment="1" applyProtection="1">
      <alignment vertical="center"/>
    </xf>
    <xf numFmtId="0" fontId="18" fillId="0" borderId="22" xfId="0" applyFont="1" applyFill="1" applyBorder="1" applyAlignment="1" applyProtection="1">
      <alignment vertical="center"/>
    </xf>
    <xf numFmtId="0" fontId="20" fillId="0" borderId="22" xfId="0" applyFont="1" applyFill="1" applyBorder="1" applyAlignment="1" applyProtection="1">
      <alignment vertical="center"/>
    </xf>
    <xf numFmtId="0" fontId="17" fillId="0" borderId="20" xfId="0" applyFont="1" applyFill="1" applyBorder="1" applyAlignment="1" applyProtection="1">
      <alignment vertical="center" wrapText="1"/>
    </xf>
    <xf numFmtId="0" fontId="17" fillId="0" borderId="21" xfId="0" applyFont="1" applyFill="1" applyBorder="1" applyAlignment="1" applyProtection="1">
      <alignment vertical="center" wrapText="1"/>
    </xf>
    <xf numFmtId="0" fontId="22" fillId="0" borderId="0" xfId="0" applyFont="1">
      <alignment vertical="center"/>
    </xf>
    <xf numFmtId="0" fontId="23" fillId="0" borderId="22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horizontal="right" vertical="center"/>
    </xf>
    <xf numFmtId="0" fontId="18" fillId="0" borderId="23" xfId="0" applyFont="1" applyFill="1" applyBorder="1" applyAlignment="1" applyProtection="1">
      <alignment vertical="center"/>
    </xf>
    <xf numFmtId="0" fontId="23" fillId="0" borderId="24" xfId="0" applyFont="1" applyFill="1" applyBorder="1" applyAlignment="1" applyProtection="1">
      <alignment vertical="center"/>
    </xf>
    <xf numFmtId="0" fontId="18" fillId="0" borderId="25" xfId="0" applyFont="1" applyFill="1" applyBorder="1" applyAlignment="1" applyProtection="1">
      <alignment vertical="center"/>
    </xf>
    <xf numFmtId="0" fontId="17" fillId="0" borderId="25" xfId="0" applyFont="1" applyFill="1" applyBorder="1" applyAlignment="1" applyProtection="1">
      <alignment vertical="center" wrapText="1"/>
    </xf>
    <xf numFmtId="0" fontId="18" fillId="0" borderId="26" xfId="0" applyFont="1" applyFill="1" applyBorder="1" applyAlignment="1" applyProtection="1">
      <alignment vertical="center"/>
    </xf>
    <xf numFmtId="0" fontId="7" fillId="0" borderId="22" xfId="0" applyFont="1" applyFill="1" applyBorder="1" applyAlignment="1" applyProtection="1">
      <alignment vertical="center" wrapText="1"/>
    </xf>
    <xf numFmtId="0" fontId="14" fillId="6" borderId="0" xfId="0" applyFont="1" applyFill="1" applyAlignment="1" applyProtection="1">
      <alignment horizontal="center" vertical="center"/>
    </xf>
    <xf numFmtId="0" fontId="24" fillId="3" borderId="12" xfId="0" applyFont="1" applyFill="1" applyBorder="1" applyAlignment="1" applyProtection="1">
      <alignment horizontal="center" vertical="center" shrinkToFit="1"/>
    </xf>
    <xf numFmtId="56" fontId="24" fillId="3" borderId="12" xfId="0" applyNumberFormat="1" applyFont="1" applyFill="1" applyBorder="1" applyAlignment="1" applyProtection="1">
      <alignment horizontal="center" vertical="center" shrinkToFit="1"/>
    </xf>
    <xf numFmtId="56" fontId="24" fillId="3" borderId="5" xfId="0" applyNumberFormat="1" applyFont="1" applyFill="1" applyBorder="1" applyAlignment="1" applyProtection="1">
      <alignment horizontal="center" vertical="center" wrapText="1"/>
    </xf>
    <xf numFmtId="56" fontId="24" fillId="3" borderId="2" xfId="0" applyNumberFormat="1" applyFont="1" applyFill="1" applyBorder="1" applyAlignment="1" applyProtection="1">
      <alignment horizontal="center" vertical="center" wrapText="1"/>
    </xf>
    <xf numFmtId="0" fontId="25" fillId="3" borderId="27" xfId="0" applyFont="1" applyFill="1" applyBorder="1" applyAlignment="1" applyProtection="1">
      <alignment horizontal="center" vertical="center" wrapText="1"/>
    </xf>
    <xf numFmtId="0" fontId="26" fillId="0" borderId="0" xfId="0" applyFont="1">
      <alignment vertical="center"/>
    </xf>
    <xf numFmtId="0" fontId="2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20" fontId="0" fillId="0" borderId="1" xfId="0" applyNumberFormat="1" applyBorder="1">
      <alignment vertical="center"/>
    </xf>
    <xf numFmtId="0" fontId="0" fillId="3" borderId="1" xfId="0" applyFill="1" applyBorder="1">
      <alignment vertical="center"/>
    </xf>
    <xf numFmtId="0" fontId="6" fillId="0" borderId="17" xfId="0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28" fillId="0" borderId="0" xfId="0" applyFont="1">
      <alignment vertical="center"/>
    </xf>
    <xf numFmtId="0" fontId="0" fillId="0" borderId="34" xfId="0" applyBorder="1" applyProtection="1">
      <alignment vertical="center"/>
    </xf>
    <xf numFmtId="0" fontId="12" fillId="3" borderId="39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/>
    </xf>
    <xf numFmtId="0" fontId="0" fillId="0" borderId="40" xfId="0" applyBorder="1">
      <alignment vertical="center"/>
    </xf>
    <xf numFmtId="0" fontId="6" fillId="0" borderId="32" xfId="0" applyFont="1" applyFill="1" applyBorder="1" applyAlignment="1" applyProtection="1">
      <alignment vertical="center"/>
    </xf>
    <xf numFmtId="0" fontId="0" fillId="0" borderId="32" xfId="0" applyBorder="1">
      <alignment vertical="center"/>
    </xf>
    <xf numFmtId="0" fontId="6" fillId="0" borderId="34" xfId="0" applyFont="1" applyFill="1" applyBorder="1" applyAlignment="1" applyProtection="1">
      <alignment vertical="center"/>
    </xf>
    <xf numFmtId="0" fontId="6" fillId="0" borderId="45" xfId="0" applyFont="1" applyFill="1" applyBorder="1" applyAlignment="1" applyProtection="1">
      <alignment vertical="center"/>
    </xf>
    <xf numFmtId="180" fontId="18" fillId="2" borderId="46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50" xfId="0" applyFont="1" applyFill="1" applyBorder="1" applyAlignment="1" applyProtection="1">
      <alignment vertical="center" wrapText="1"/>
    </xf>
    <xf numFmtId="0" fontId="0" fillId="0" borderId="0" xfId="0" applyBorder="1">
      <alignment vertical="center"/>
    </xf>
    <xf numFmtId="0" fontId="30" fillId="0" borderId="1" xfId="0" applyFont="1" applyBorder="1">
      <alignment vertical="center"/>
    </xf>
    <xf numFmtId="0" fontId="18" fillId="0" borderId="24" xfId="0" applyFont="1" applyFill="1" applyBorder="1">
      <alignment vertical="center"/>
    </xf>
    <xf numFmtId="0" fontId="7" fillId="0" borderId="25" xfId="0" applyFont="1" applyFill="1" applyBorder="1" applyAlignment="1" applyProtection="1">
      <alignment vertical="center" wrapText="1"/>
    </xf>
    <xf numFmtId="0" fontId="0" fillId="0" borderId="0" xfId="0" applyFill="1">
      <alignment vertical="center"/>
    </xf>
    <xf numFmtId="56" fontId="5" fillId="0" borderId="8" xfId="0" applyNumberFormat="1" applyFont="1" applyFill="1" applyBorder="1" applyProtection="1">
      <alignment vertical="center"/>
    </xf>
    <xf numFmtId="177" fontId="5" fillId="0" borderId="5" xfId="0" applyNumberFormat="1" applyFont="1" applyFill="1" applyBorder="1" applyAlignment="1" applyProtection="1">
      <alignment horizontal="center" vertical="center"/>
    </xf>
    <xf numFmtId="178" fontId="31" fillId="2" borderId="13" xfId="0" applyNumberFormat="1" applyFont="1" applyFill="1" applyBorder="1" applyAlignment="1" applyProtection="1">
      <alignment horizontal="center" vertical="center"/>
      <protection locked="0"/>
    </xf>
    <xf numFmtId="178" fontId="31" fillId="2" borderId="31" xfId="0" applyNumberFormat="1" applyFont="1" applyFill="1" applyBorder="1" applyAlignment="1" applyProtection="1">
      <alignment horizontal="center" vertical="center"/>
      <protection locked="0"/>
    </xf>
    <xf numFmtId="176" fontId="32" fillId="2" borderId="6" xfId="0" applyNumberFormat="1" applyFont="1" applyFill="1" applyBorder="1" applyAlignment="1" applyProtection="1">
      <alignment vertical="center" shrinkToFit="1"/>
      <protection locked="0"/>
    </xf>
    <xf numFmtId="176" fontId="32" fillId="2" borderId="7" xfId="0" applyNumberFormat="1" applyFont="1" applyFill="1" applyBorder="1" applyAlignment="1" applyProtection="1">
      <alignment vertical="center" shrinkToFit="1"/>
      <protection locked="0"/>
    </xf>
    <xf numFmtId="176" fontId="33" fillId="0" borderId="5" xfId="0" applyNumberFormat="1" applyFont="1" applyFill="1" applyBorder="1" applyAlignment="1" applyProtection="1">
      <alignment vertical="center" shrinkToFit="1"/>
    </xf>
    <xf numFmtId="176" fontId="32" fillId="2" borderId="14" xfId="0" applyNumberFormat="1" applyFont="1" applyFill="1" applyBorder="1" applyAlignment="1" applyProtection="1">
      <alignment vertical="center" shrinkToFit="1"/>
      <protection locked="0"/>
    </xf>
    <xf numFmtId="176" fontId="32" fillId="2" borderId="9" xfId="0" applyNumberFormat="1" applyFont="1" applyFill="1" applyBorder="1" applyAlignment="1" applyProtection="1">
      <alignment vertical="center" shrinkToFit="1"/>
      <protection locked="0"/>
    </xf>
    <xf numFmtId="176" fontId="33" fillId="0" borderId="5" xfId="0" applyNumberFormat="1" applyFont="1" applyBorder="1" applyAlignment="1">
      <alignment horizontal="right" vertical="center" shrinkToFit="1"/>
    </xf>
    <xf numFmtId="2" fontId="33" fillId="0" borderId="1" xfId="0" applyNumberFormat="1" applyFont="1" applyFill="1" applyBorder="1" applyAlignment="1" applyProtection="1">
      <alignment horizontal="center" vertical="center" shrinkToFit="1"/>
    </xf>
    <xf numFmtId="38" fontId="33" fillId="0" borderId="7" xfId="1" applyFont="1" applyFill="1" applyBorder="1" applyAlignment="1" applyProtection="1">
      <alignment horizontal="right" vertical="center" shrinkToFit="1"/>
    </xf>
    <xf numFmtId="20" fontId="5" fillId="0" borderId="1" xfId="0" applyNumberFormat="1" applyFont="1" applyBorder="1">
      <alignment vertical="center"/>
    </xf>
    <xf numFmtId="20" fontId="5" fillId="0" borderId="2" xfId="0" applyNumberFormat="1" applyFont="1" applyBorder="1">
      <alignment vertical="center"/>
    </xf>
    <xf numFmtId="182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178" fontId="31" fillId="2" borderId="10" xfId="0" applyNumberFormat="1" applyFont="1" applyFill="1" applyBorder="1" applyAlignment="1" applyProtection="1">
      <alignment horizontal="center" vertical="center"/>
      <protection locked="0"/>
    </xf>
    <xf numFmtId="177" fontId="5" fillId="0" borderId="15" xfId="0" applyNumberFormat="1" applyFont="1" applyFill="1" applyBorder="1" applyAlignment="1" applyProtection="1">
      <alignment horizontal="center" vertical="center"/>
    </xf>
    <xf numFmtId="178" fontId="31" fillId="2" borderId="11" xfId="0" applyNumberFormat="1" applyFont="1" applyFill="1" applyBorder="1" applyAlignment="1" applyProtection="1">
      <alignment horizontal="center" vertical="center"/>
      <protection locked="0"/>
    </xf>
    <xf numFmtId="176" fontId="33" fillId="0" borderId="41" xfId="0" applyNumberFormat="1" applyFont="1" applyFill="1" applyBorder="1" applyAlignment="1" applyProtection="1">
      <alignment vertical="center" shrinkToFit="1"/>
    </xf>
    <xf numFmtId="176" fontId="33" fillId="0" borderId="41" xfId="0" applyNumberFormat="1" applyFont="1" applyBorder="1" applyAlignment="1">
      <alignment horizontal="right" vertical="center" shrinkToFit="1"/>
    </xf>
    <xf numFmtId="2" fontId="33" fillId="0" borderId="3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7" fillId="0" borderId="21" xfId="0" applyFont="1" applyFill="1" applyBorder="1" applyAlignment="1" applyProtection="1">
      <alignment vertical="center" wrapText="1"/>
    </xf>
    <xf numFmtId="0" fontId="7" fillId="0" borderId="23" xfId="0" applyFont="1" applyFill="1" applyBorder="1" applyAlignment="1" applyProtection="1">
      <alignment vertical="center" wrapText="1"/>
    </xf>
    <xf numFmtId="0" fontId="7" fillId="0" borderId="26" xfId="0" applyFont="1" applyFill="1" applyBorder="1" applyAlignment="1" applyProtection="1">
      <alignment vertical="center" wrapText="1"/>
    </xf>
    <xf numFmtId="181" fontId="18" fillId="0" borderId="51" xfId="0" applyNumberFormat="1" applyFont="1" applyBorder="1" applyAlignment="1">
      <alignment horizontal="center" vertical="center" wrapText="1"/>
    </xf>
    <xf numFmtId="0" fontId="0" fillId="0" borderId="0" xfId="0" applyBorder="1" applyProtection="1">
      <alignment vertical="center"/>
    </xf>
    <xf numFmtId="0" fontId="18" fillId="0" borderId="24" xfId="0" applyFont="1" applyFill="1" applyBorder="1" applyProtection="1">
      <alignment vertical="center"/>
    </xf>
    <xf numFmtId="0" fontId="0" fillId="0" borderId="0" xfId="0" applyFill="1" applyProtection="1">
      <alignment vertical="center"/>
    </xf>
    <xf numFmtId="0" fontId="16" fillId="0" borderId="0" xfId="0" applyFo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180" fontId="18" fillId="2" borderId="46" xfId="0" applyNumberFormat="1" applyFont="1" applyFill="1" applyBorder="1" applyAlignment="1" applyProtection="1">
      <alignment horizontal="right" vertical="center" shrinkToFit="1"/>
    </xf>
    <xf numFmtId="181" fontId="18" fillId="0" borderId="5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horizontal="center" vertical="center"/>
    </xf>
    <xf numFmtId="0" fontId="26" fillId="0" borderId="0" xfId="0" applyFont="1" applyProtection="1">
      <alignment vertical="center"/>
    </xf>
    <xf numFmtId="178" fontId="31" fillId="2" borderId="13" xfId="0" applyNumberFormat="1" applyFont="1" applyFill="1" applyBorder="1" applyAlignment="1" applyProtection="1">
      <alignment horizontal="center" vertical="center"/>
    </xf>
    <xf numFmtId="178" fontId="31" fillId="2" borderId="31" xfId="0" applyNumberFormat="1" applyFont="1" applyFill="1" applyBorder="1" applyAlignment="1" applyProtection="1">
      <alignment horizontal="center" vertical="center"/>
    </xf>
    <xf numFmtId="176" fontId="32" fillId="2" borderId="6" xfId="0" applyNumberFormat="1" applyFont="1" applyFill="1" applyBorder="1" applyAlignment="1" applyProtection="1">
      <alignment vertical="center" shrinkToFit="1"/>
    </xf>
    <xf numFmtId="176" fontId="32" fillId="2" borderId="7" xfId="0" applyNumberFormat="1" applyFont="1" applyFill="1" applyBorder="1" applyAlignment="1" applyProtection="1">
      <alignment vertical="center" shrinkToFit="1"/>
    </xf>
    <xf numFmtId="176" fontId="32" fillId="2" borderId="52" xfId="0" applyNumberFormat="1" applyFont="1" applyFill="1" applyBorder="1" applyAlignment="1" applyProtection="1">
      <alignment vertical="center" shrinkToFit="1"/>
    </xf>
    <xf numFmtId="176" fontId="33" fillId="0" borderId="5" xfId="0" applyNumberFormat="1" applyFont="1" applyBorder="1" applyAlignment="1" applyProtection="1">
      <alignment horizontal="right" vertical="center" shrinkToFit="1"/>
    </xf>
    <xf numFmtId="20" fontId="5" fillId="0" borderId="1" xfId="0" applyNumberFormat="1" applyFont="1" applyBorder="1" applyProtection="1">
      <alignment vertical="center"/>
    </xf>
    <xf numFmtId="20" fontId="5" fillId="0" borderId="2" xfId="0" applyNumberFormat="1" applyFont="1" applyBorder="1" applyProtection="1">
      <alignment vertical="center"/>
    </xf>
    <xf numFmtId="182" fontId="5" fillId="0" borderId="1" xfId="0" applyNumberFormat="1" applyFont="1" applyBorder="1" applyProtection="1">
      <alignment vertical="center"/>
    </xf>
    <xf numFmtId="0" fontId="5" fillId="0" borderId="1" xfId="0" applyFont="1" applyBorder="1" applyProtection="1">
      <alignment vertical="center"/>
    </xf>
    <xf numFmtId="0" fontId="5" fillId="0" borderId="0" xfId="0" applyFont="1" applyProtection="1">
      <alignment vertical="center"/>
    </xf>
    <xf numFmtId="178" fontId="31" fillId="2" borderId="10" xfId="0" applyNumberFormat="1" applyFont="1" applyFill="1" applyBorder="1" applyAlignment="1" applyProtection="1">
      <alignment horizontal="center" vertical="center"/>
    </xf>
    <xf numFmtId="176" fontId="32" fillId="2" borderId="14" xfId="0" applyNumberFormat="1" applyFont="1" applyFill="1" applyBorder="1" applyAlignment="1" applyProtection="1">
      <alignment vertical="center" shrinkToFit="1"/>
    </xf>
    <xf numFmtId="176" fontId="32" fillId="2" borderId="9" xfId="0" applyNumberFormat="1" applyFont="1" applyFill="1" applyBorder="1" applyAlignment="1" applyProtection="1">
      <alignment vertical="center" shrinkToFit="1"/>
    </xf>
    <xf numFmtId="178" fontId="31" fillId="2" borderId="11" xfId="0" applyNumberFormat="1" applyFont="1" applyFill="1" applyBorder="1" applyAlignment="1" applyProtection="1">
      <alignment horizontal="center" vertical="center"/>
    </xf>
    <xf numFmtId="176" fontId="33" fillId="0" borderId="41" xfId="0" applyNumberFormat="1" applyFont="1" applyBorder="1" applyAlignment="1" applyProtection="1">
      <alignment horizontal="right" vertical="center" shrinkToFit="1"/>
    </xf>
    <xf numFmtId="0" fontId="0" fillId="0" borderId="40" xfId="0" applyBorder="1" applyProtection="1">
      <alignment vertical="center"/>
    </xf>
    <xf numFmtId="0" fontId="0" fillId="0" borderId="32" xfId="0" applyBorder="1" applyProtection="1">
      <alignment vertical="center"/>
    </xf>
    <xf numFmtId="0" fontId="22" fillId="0" borderId="0" xfId="0" applyFont="1" applyProtection="1">
      <alignment vertical="center"/>
    </xf>
    <xf numFmtId="0" fontId="23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27" fillId="0" borderId="0" xfId="0" applyFont="1" applyProtection="1">
      <alignment vertical="center"/>
    </xf>
    <xf numFmtId="0" fontId="10" fillId="5" borderId="0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vertical="center" shrinkToFit="1"/>
    </xf>
    <xf numFmtId="0" fontId="9" fillId="4" borderId="2" xfId="0" applyFont="1" applyFill="1" applyBorder="1" applyAlignment="1" applyProtection="1">
      <alignment vertical="center" shrinkToFit="1"/>
    </xf>
    <xf numFmtId="0" fontId="11" fillId="2" borderId="47" xfId="0" applyFont="1" applyFill="1" applyBorder="1" applyAlignment="1" applyProtection="1">
      <alignment horizontal="center" vertical="center" shrinkToFit="1"/>
      <protection locked="0"/>
    </xf>
    <xf numFmtId="0" fontId="11" fillId="2" borderId="48" xfId="0" applyFont="1" applyFill="1" applyBorder="1" applyAlignment="1" applyProtection="1">
      <alignment horizontal="center" vertical="center" shrinkToFit="1"/>
      <protection locked="0"/>
    </xf>
    <xf numFmtId="0" fontId="9" fillId="4" borderId="3" xfId="0" applyFont="1" applyFill="1" applyBorder="1" applyAlignment="1" applyProtection="1">
      <alignment vertical="center" shrinkToFit="1"/>
    </xf>
    <xf numFmtId="0" fontId="9" fillId="4" borderId="49" xfId="0" applyFont="1" applyFill="1" applyBorder="1" applyAlignment="1" applyProtection="1">
      <alignment vertical="center" shrinkToFit="1"/>
    </xf>
    <xf numFmtId="0" fontId="24" fillId="3" borderId="30" xfId="0" applyFont="1" applyFill="1" applyBorder="1" applyAlignment="1" applyProtection="1">
      <alignment horizontal="center" vertical="center" wrapText="1"/>
    </xf>
    <xf numFmtId="0" fontId="3" fillId="3" borderId="37" xfId="0" applyFont="1" applyFill="1" applyBorder="1" applyAlignment="1" applyProtection="1">
      <alignment horizontal="center" vertical="center"/>
    </xf>
    <xf numFmtId="183" fontId="21" fillId="0" borderId="42" xfId="0" applyNumberFormat="1" applyFont="1" applyFill="1" applyBorder="1" applyAlignment="1" applyProtection="1">
      <alignment horizontal="right" vertical="center" shrinkToFit="1"/>
    </xf>
    <xf numFmtId="183" fontId="21" fillId="0" borderId="43" xfId="0" applyNumberFormat="1" applyFont="1" applyFill="1" applyBorder="1" applyAlignment="1" applyProtection="1">
      <alignment horizontal="right" vertical="center" shrinkToFit="1"/>
    </xf>
    <xf numFmtId="0" fontId="3" fillId="3" borderId="35" xfId="0" applyFont="1" applyFill="1" applyBorder="1" applyAlignment="1" applyProtection="1">
      <alignment horizontal="center" vertical="center"/>
    </xf>
    <xf numFmtId="0" fontId="3" fillId="3" borderId="36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24" fillId="3" borderId="37" xfId="0" applyFont="1" applyFill="1" applyBorder="1" applyAlignment="1" applyProtection="1">
      <alignment horizontal="center" vertical="center" wrapText="1"/>
    </xf>
    <xf numFmtId="0" fontId="24" fillId="3" borderId="12" xfId="0" applyFont="1" applyFill="1" applyBorder="1" applyAlignment="1" applyProtection="1">
      <alignment horizontal="center" vertical="center"/>
    </xf>
    <xf numFmtId="0" fontId="3" fillId="3" borderId="38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29" fillId="0" borderId="32" xfId="0" applyFont="1" applyFill="1" applyBorder="1" applyAlignment="1" applyProtection="1">
      <alignment horizontal="center" vertical="center"/>
    </xf>
    <xf numFmtId="0" fontId="29" fillId="0" borderId="33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29" fillId="0" borderId="44" xfId="0" applyFont="1" applyFill="1" applyBorder="1" applyAlignment="1" applyProtection="1">
      <alignment horizontal="center" vertical="center"/>
    </xf>
    <xf numFmtId="0" fontId="11" fillId="2" borderId="47" xfId="0" applyFont="1" applyFill="1" applyBorder="1" applyAlignment="1" applyProtection="1">
      <alignment horizontal="center" vertical="center" shrinkToFit="1"/>
    </xf>
    <xf numFmtId="0" fontId="11" fillId="2" borderId="48" xfId="0" applyFont="1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468086</xdr:colOff>
      <xdr:row>0</xdr:row>
      <xdr:rowOff>65313</xdr:rowOff>
    </xdr:from>
    <xdr:to>
      <xdr:col>11</xdr:col>
      <xdr:colOff>1981205</xdr:colOff>
      <xdr:row>2</xdr:row>
      <xdr:rowOff>261256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831286" y="65313"/>
          <a:ext cx="1513119" cy="740229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000"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</a:p>
      </xdr:txBody>
    </xdr:sp>
    <xdr:clientData/>
  </xdr:twoCellAnchor>
  <xdr:twoCellAnchor>
    <xdr:from>
      <xdr:col>1</xdr:col>
      <xdr:colOff>283030</xdr:colOff>
      <xdr:row>34</xdr:row>
      <xdr:rowOff>250370</xdr:rowOff>
    </xdr:from>
    <xdr:to>
      <xdr:col>4</xdr:col>
      <xdr:colOff>87087</xdr:colOff>
      <xdr:row>36</xdr:row>
      <xdr:rowOff>195939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68830" y="12355284"/>
          <a:ext cx="1632857" cy="707569"/>
        </a:xfrm>
        <a:prstGeom prst="rect">
          <a:avLst/>
        </a:prstGeom>
        <a:solidFill>
          <a:srgbClr val="CCFF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定休日は、下記</a:t>
          </a:r>
          <a:r>
            <a:rPr kumimoji="1" lang="en-US" altLang="ja-JP" sz="1100">
              <a:latin typeface="+mn-ea"/>
              <a:ea typeface="+mn-ea"/>
            </a:rPr>
            <a:t>※</a:t>
          </a:r>
          <a:r>
            <a:rPr kumimoji="1" lang="ja-JP" altLang="en-US" sz="1100">
              <a:latin typeface="+mn-ea"/>
              <a:ea typeface="+mn-ea"/>
            </a:rPr>
            <a:t>１のとおり、開店時刻・閉店時刻を入力</a:t>
          </a:r>
        </a:p>
      </xdr:txBody>
    </xdr:sp>
    <xdr:clientData/>
  </xdr:twoCellAnchor>
  <xdr:twoCellAnchor>
    <xdr:from>
      <xdr:col>2</xdr:col>
      <xdr:colOff>435428</xdr:colOff>
      <xdr:row>33</xdr:row>
      <xdr:rowOff>283029</xdr:rowOff>
    </xdr:from>
    <xdr:to>
      <xdr:col>2</xdr:col>
      <xdr:colOff>664030</xdr:colOff>
      <xdr:row>34</xdr:row>
      <xdr:rowOff>250370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stCxn id="3" idx="0"/>
        </xdr:cNvCxnSpPr>
      </xdr:nvCxnSpPr>
      <xdr:spPr>
        <a:xfrm flipH="1" flipV="1">
          <a:off x="1556657" y="12006943"/>
          <a:ext cx="228602" cy="34834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500743</xdr:colOff>
      <xdr:row>41</xdr:row>
      <xdr:rowOff>152400</xdr:rowOff>
    </xdr:from>
    <xdr:to>
      <xdr:col>6</xdr:col>
      <xdr:colOff>261257</xdr:colOff>
      <xdr:row>44</xdr:row>
      <xdr:rowOff>21769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015343" y="14728371"/>
          <a:ext cx="1632857" cy="707569"/>
        </a:xfrm>
        <a:prstGeom prst="rect">
          <a:avLst/>
        </a:prstGeom>
        <a:solidFill>
          <a:srgbClr val="CCFF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+mn-ea"/>
              <a:ea typeface="+mn-ea"/>
            </a:rPr>
            <a:t>２４時間営業の場合は、開店時刻</a:t>
          </a:r>
          <a:r>
            <a:rPr kumimoji="1" lang="en-US" altLang="ja-JP" sz="1100">
              <a:latin typeface="+mn-ea"/>
              <a:ea typeface="+mn-ea"/>
            </a:rPr>
            <a:t>5:00</a:t>
          </a:r>
          <a:r>
            <a:rPr kumimoji="1" lang="ja-JP" altLang="en-US" sz="1100">
              <a:latin typeface="+mn-ea"/>
              <a:ea typeface="+mn-ea"/>
            </a:rPr>
            <a:t>、閉店時刻</a:t>
          </a:r>
          <a:r>
            <a:rPr kumimoji="1" lang="en-US" altLang="ja-JP" sz="1100">
              <a:latin typeface="+mn-ea"/>
              <a:ea typeface="+mn-ea"/>
            </a:rPr>
            <a:t>29:00</a:t>
          </a:r>
          <a:r>
            <a:rPr kumimoji="1" lang="ja-JP" altLang="en-US" sz="1100">
              <a:latin typeface="+mn-ea"/>
              <a:ea typeface="+mn-ea"/>
            </a:rPr>
            <a:t>と入力</a:t>
          </a:r>
        </a:p>
      </xdr:txBody>
    </xdr:sp>
    <xdr:clientData/>
  </xdr:twoCellAnchor>
  <xdr:twoCellAnchor>
    <xdr:from>
      <xdr:col>4</xdr:col>
      <xdr:colOff>751114</xdr:colOff>
      <xdr:row>39</xdr:row>
      <xdr:rowOff>304800</xdr:rowOff>
    </xdr:from>
    <xdr:to>
      <xdr:col>5</xdr:col>
      <xdr:colOff>381001</xdr:colOff>
      <xdr:row>41</xdr:row>
      <xdr:rowOff>152400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stCxn id="6" idx="0"/>
        </xdr:cNvCxnSpPr>
      </xdr:nvCxnSpPr>
      <xdr:spPr>
        <a:xfrm flipH="1" flipV="1">
          <a:off x="3265714" y="14314714"/>
          <a:ext cx="566058" cy="41365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381001</xdr:colOff>
      <xdr:row>39</xdr:row>
      <xdr:rowOff>283029</xdr:rowOff>
    </xdr:from>
    <xdr:to>
      <xdr:col>5</xdr:col>
      <xdr:colOff>674915</xdr:colOff>
      <xdr:row>41</xdr:row>
      <xdr:rowOff>152400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stCxn id="6" idx="0"/>
        </xdr:cNvCxnSpPr>
      </xdr:nvCxnSpPr>
      <xdr:spPr>
        <a:xfrm flipV="1">
          <a:off x="3831772" y="14292943"/>
          <a:ext cx="293914" cy="43542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436419</xdr:colOff>
      <xdr:row>1</xdr:row>
      <xdr:rowOff>103909</xdr:rowOff>
    </xdr:from>
    <xdr:to>
      <xdr:col>14</xdr:col>
      <xdr:colOff>432956</xdr:colOff>
      <xdr:row>10</xdr:row>
      <xdr:rowOff>124691</xdr:rowOff>
    </xdr:to>
    <xdr:sp macro="" textlink="">
      <xdr:nvSpPr>
        <xdr:cNvPr id="2" name="フローチャート: 判断 1">
          <a:extLst>
            <a:ext uri="{FF2B5EF4-FFF2-40B4-BE49-F238E27FC236}">
              <a16:creationId xmlns:a16="http://schemas.microsoft.com/office/drawing/2014/main" id="{A8EE9CFF-E803-466E-B5CA-BF825B3BE525}"/>
            </a:ext>
          </a:extLst>
        </xdr:cNvPr>
        <xdr:cNvSpPr/>
      </xdr:nvSpPr>
      <xdr:spPr>
        <a:xfrm>
          <a:off x="7294419" y="284884"/>
          <a:ext cx="2739737" cy="1649557"/>
        </a:xfrm>
        <a:prstGeom prst="flowChartDecision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大規模施設事業者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or</a:t>
          </a: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大規模施設内テナント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</xdr:col>
      <xdr:colOff>232064</xdr:colOff>
      <xdr:row>12</xdr:row>
      <xdr:rowOff>62345</xdr:rowOff>
    </xdr:from>
    <xdr:to>
      <xdr:col>9</xdr:col>
      <xdr:colOff>413041</xdr:colOff>
      <xdr:row>21</xdr:row>
      <xdr:rowOff>100445</xdr:rowOff>
    </xdr:to>
    <xdr:sp macro="" textlink="">
      <xdr:nvSpPr>
        <xdr:cNvPr id="3" name="フローチャート: 判断 2">
          <a:extLst>
            <a:ext uri="{FF2B5EF4-FFF2-40B4-BE49-F238E27FC236}">
              <a16:creationId xmlns:a16="http://schemas.microsoft.com/office/drawing/2014/main" id="{BFD437DB-D994-4BC3-8B10-740016CAE997}"/>
            </a:ext>
          </a:extLst>
        </xdr:cNvPr>
        <xdr:cNvSpPr/>
      </xdr:nvSpPr>
      <xdr:spPr>
        <a:xfrm>
          <a:off x="4346864" y="2234045"/>
          <a:ext cx="2238377" cy="1666875"/>
        </a:xfrm>
        <a:prstGeom prst="flowChartDecision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映画館</a:t>
          </a:r>
          <a:endParaRPr kumimoji="1" lang="ja-JP" altLang="en-US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668916</xdr:colOff>
      <xdr:row>6</xdr:row>
      <xdr:rowOff>27709</xdr:rowOff>
    </xdr:from>
    <xdr:to>
      <xdr:col>10</xdr:col>
      <xdr:colOff>436419</xdr:colOff>
      <xdr:row>12</xdr:row>
      <xdr:rowOff>62345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12648CD-C2D9-42E3-8ADC-222EC8698E24}"/>
            </a:ext>
          </a:extLst>
        </xdr:cNvPr>
        <xdr:cNvCxnSpPr>
          <a:stCxn id="2" idx="1"/>
          <a:endCxn id="3" idx="0"/>
        </xdr:cNvCxnSpPr>
      </xdr:nvCxnSpPr>
      <xdr:spPr>
        <a:xfrm flipH="1">
          <a:off x="5469516" y="1113559"/>
          <a:ext cx="1824903" cy="112048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432956</xdr:colOff>
      <xdr:row>6</xdr:row>
      <xdr:rowOff>27709</xdr:rowOff>
    </xdr:from>
    <xdr:to>
      <xdr:col>15</xdr:col>
      <xdr:colOff>632548</xdr:colOff>
      <xdr:row>10</xdr:row>
      <xdr:rowOff>11752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ED8CB6D-451C-4049-937C-1D8FAF0C5AD6}"/>
            </a:ext>
          </a:extLst>
        </xdr:cNvPr>
        <xdr:cNvCxnSpPr>
          <a:stCxn id="2" idx="3"/>
          <a:endCxn id="26" idx="0"/>
        </xdr:cNvCxnSpPr>
      </xdr:nvCxnSpPr>
      <xdr:spPr>
        <a:xfrm>
          <a:off x="10034156" y="1113559"/>
          <a:ext cx="885392" cy="70794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419534</xdr:colOff>
      <xdr:row>16</xdr:row>
      <xdr:rowOff>167986</xdr:rowOff>
    </xdr:from>
    <xdr:to>
      <xdr:col>6</xdr:col>
      <xdr:colOff>232064</xdr:colOff>
      <xdr:row>24</xdr:row>
      <xdr:rowOff>31171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68B33257-903C-4D9A-A85F-2BA53B256C1C}"/>
            </a:ext>
          </a:extLst>
        </xdr:cNvPr>
        <xdr:cNvCxnSpPr>
          <a:stCxn id="3" idx="1"/>
          <a:endCxn id="12" idx="0"/>
        </xdr:cNvCxnSpPr>
      </xdr:nvCxnSpPr>
      <xdr:spPr>
        <a:xfrm flipH="1">
          <a:off x="2476934" y="3063586"/>
          <a:ext cx="1869930" cy="13109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413041</xdr:colOff>
      <xdr:row>16</xdr:row>
      <xdr:rowOff>166130</xdr:rowOff>
    </xdr:from>
    <xdr:to>
      <xdr:col>11</xdr:col>
      <xdr:colOff>87025</xdr:colOff>
      <xdr:row>23</xdr:row>
      <xdr:rowOff>77313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E57C418-F0CA-4DE5-B2F1-CB28BCD5B394}"/>
            </a:ext>
          </a:extLst>
        </xdr:cNvPr>
        <xdr:cNvCxnSpPr>
          <a:stCxn id="3" idx="3"/>
          <a:endCxn id="8" idx="0"/>
        </xdr:cNvCxnSpPr>
      </xdr:nvCxnSpPr>
      <xdr:spPr>
        <a:xfrm>
          <a:off x="6585241" y="3061730"/>
          <a:ext cx="1045584" cy="117800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349086</xdr:colOff>
      <xdr:row>23</xdr:row>
      <xdr:rowOff>77313</xdr:rowOff>
    </xdr:from>
    <xdr:to>
      <xdr:col>12</xdr:col>
      <xdr:colOff>530062</xdr:colOff>
      <xdr:row>32</xdr:row>
      <xdr:rowOff>115412</xdr:rowOff>
    </xdr:to>
    <xdr:sp macro="" textlink="">
      <xdr:nvSpPr>
        <xdr:cNvPr id="8" name="フローチャート: 判断 7">
          <a:extLst>
            <a:ext uri="{FF2B5EF4-FFF2-40B4-BE49-F238E27FC236}">
              <a16:creationId xmlns:a16="http://schemas.microsoft.com/office/drawing/2014/main" id="{5B964E9B-4A86-4D56-A7C2-BD70F184D907}"/>
            </a:ext>
          </a:extLst>
        </xdr:cNvPr>
        <xdr:cNvSpPr/>
      </xdr:nvSpPr>
      <xdr:spPr>
        <a:xfrm>
          <a:off x="6521286" y="4239738"/>
          <a:ext cx="2238376" cy="1666874"/>
        </a:xfrm>
        <a:prstGeom prst="flowChartDecision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屋内運動施設</a:t>
          </a:r>
        </a:p>
      </xdr:txBody>
    </xdr:sp>
    <xdr:clientData/>
  </xdr:twoCellAnchor>
  <xdr:twoCellAnchor>
    <xdr:from>
      <xdr:col>6</xdr:col>
      <xdr:colOff>577069</xdr:colOff>
      <xdr:row>36</xdr:row>
      <xdr:rowOff>149183</xdr:rowOff>
    </xdr:from>
    <xdr:to>
      <xdr:col>6</xdr:col>
      <xdr:colOff>601931</xdr:colOff>
      <xdr:row>45</xdr:row>
      <xdr:rowOff>84487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4D54B647-498F-44E1-A495-05729CD29321}"/>
            </a:ext>
          </a:extLst>
        </xdr:cNvPr>
        <xdr:cNvCxnSpPr>
          <a:stCxn id="17" idx="1"/>
          <a:endCxn id="16" idx="0"/>
        </xdr:cNvCxnSpPr>
      </xdr:nvCxnSpPr>
      <xdr:spPr>
        <a:xfrm flipH="1">
          <a:off x="4691869" y="6664283"/>
          <a:ext cx="24862" cy="156407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530062</xdr:colOff>
      <xdr:row>28</xdr:row>
      <xdr:rowOff>9772</xdr:rowOff>
    </xdr:from>
    <xdr:to>
      <xdr:col>15</xdr:col>
      <xdr:colOff>551647</xdr:colOff>
      <xdr:row>32</xdr:row>
      <xdr:rowOff>151408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483715DB-9854-4BD5-9B6F-D317E508681D}"/>
            </a:ext>
          </a:extLst>
        </xdr:cNvPr>
        <xdr:cNvCxnSpPr>
          <a:stCxn id="8" idx="3"/>
          <a:endCxn id="22" idx="0"/>
        </xdr:cNvCxnSpPr>
      </xdr:nvCxnSpPr>
      <xdr:spPr>
        <a:xfrm>
          <a:off x="8759662" y="5077072"/>
          <a:ext cx="2078985" cy="86553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258042</xdr:colOff>
      <xdr:row>36</xdr:row>
      <xdr:rowOff>143863</xdr:rowOff>
    </xdr:from>
    <xdr:to>
      <xdr:col>2</xdr:col>
      <xdr:colOff>250867</xdr:colOff>
      <xdr:row>45</xdr:row>
      <xdr:rowOff>31543</xdr:rowOff>
    </xdr:to>
    <xdr:sp macro="" textlink="">
      <xdr:nvSpPr>
        <xdr:cNvPr id="11" name="フローチャート: 書類 10">
          <a:extLst>
            <a:ext uri="{FF2B5EF4-FFF2-40B4-BE49-F238E27FC236}">
              <a16:creationId xmlns:a16="http://schemas.microsoft.com/office/drawing/2014/main" id="{D546D7E9-4135-42FE-84E4-D1507FCFF398}"/>
            </a:ext>
          </a:extLst>
        </xdr:cNvPr>
        <xdr:cNvSpPr/>
      </xdr:nvSpPr>
      <xdr:spPr>
        <a:xfrm>
          <a:off x="258042" y="6658963"/>
          <a:ext cx="1364425" cy="1516455"/>
        </a:xfrm>
        <a:prstGeom prst="flowChartDocumen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大規模事業者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映画館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様式２－２</a:t>
          </a:r>
          <a:endParaRPr kumimoji="0" lang="en-US" altLang="ja-JP" sz="11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【19</a:t>
          </a:r>
          <a:r>
            <a:rPr kumimoji="1" lang="ja-JP" altLang="ja-JP" sz="11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時パターン</a:t>
          </a:r>
          <a:r>
            <a:rPr kumimoji="1" lang="en-US" altLang="ja-JP" sz="11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endParaRPr lang="ja-JP" altLang="ja-JP" b="1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675410</xdr:colOff>
      <xdr:row>24</xdr:row>
      <xdr:rowOff>31171</xdr:rowOff>
    </xdr:from>
    <xdr:to>
      <xdr:col>5</xdr:col>
      <xdr:colOff>163659</xdr:colOff>
      <xdr:row>33</xdr:row>
      <xdr:rowOff>69271</xdr:rowOff>
    </xdr:to>
    <xdr:sp macro="" textlink="">
      <xdr:nvSpPr>
        <xdr:cNvPr id="12" name="フローチャート: 判断 11">
          <a:extLst>
            <a:ext uri="{FF2B5EF4-FFF2-40B4-BE49-F238E27FC236}">
              <a16:creationId xmlns:a16="http://schemas.microsoft.com/office/drawing/2014/main" id="{2821B151-D59E-4EE0-BD80-242266174002}"/>
            </a:ext>
          </a:extLst>
        </xdr:cNvPr>
        <xdr:cNvSpPr/>
      </xdr:nvSpPr>
      <xdr:spPr>
        <a:xfrm>
          <a:off x="1361210" y="4374571"/>
          <a:ext cx="2231449" cy="1666875"/>
        </a:xfrm>
        <a:prstGeom prst="flowChartDecision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事業者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NO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はテナントの意）</a:t>
          </a:r>
        </a:p>
      </xdr:txBody>
    </xdr:sp>
    <xdr:clientData/>
  </xdr:twoCellAnchor>
  <xdr:twoCellAnchor>
    <xdr:from>
      <xdr:col>1</xdr:col>
      <xdr:colOff>254455</xdr:colOff>
      <xdr:row>28</xdr:row>
      <xdr:rowOff>136812</xdr:rowOff>
    </xdr:from>
    <xdr:to>
      <xdr:col>1</xdr:col>
      <xdr:colOff>675410</xdr:colOff>
      <xdr:row>36</xdr:row>
      <xdr:rowOff>143863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5C73C04B-1B32-46E1-B26F-3403CCE0F7B4}"/>
            </a:ext>
          </a:extLst>
        </xdr:cNvPr>
        <xdr:cNvCxnSpPr>
          <a:stCxn id="12" idx="1"/>
          <a:endCxn id="11" idx="0"/>
        </xdr:cNvCxnSpPr>
      </xdr:nvCxnSpPr>
      <xdr:spPr>
        <a:xfrm flipH="1">
          <a:off x="940255" y="5204112"/>
          <a:ext cx="420955" cy="145485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267815</xdr:colOff>
      <xdr:row>28</xdr:row>
      <xdr:rowOff>136812</xdr:rowOff>
    </xdr:from>
    <xdr:to>
      <xdr:col>5</xdr:col>
      <xdr:colOff>163659</xdr:colOff>
      <xdr:row>38</xdr:row>
      <xdr:rowOff>141512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6310287F-FF0C-4FF4-9AAC-A8FE8AD8A6B1}"/>
            </a:ext>
          </a:extLst>
        </xdr:cNvPr>
        <xdr:cNvCxnSpPr>
          <a:stCxn id="12" idx="3"/>
          <a:endCxn id="15" idx="0"/>
        </xdr:cNvCxnSpPr>
      </xdr:nvCxnSpPr>
      <xdr:spPr>
        <a:xfrm flipH="1">
          <a:off x="3011015" y="5204112"/>
          <a:ext cx="581644" cy="1814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271401</xdr:colOff>
      <xdr:row>38</xdr:row>
      <xdr:rowOff>141512</xdr:rowOff>
    </xdr:from>
    <xdr:to>
      <xdr:col>5</xdr:col>
      <xdr:colOff>264228</xdr:colOff>
      <xdr:row>47</xdr:row>
      <xdr:rowOff>21399</xdr:rowOff>
    </xdr:to>
    <xdr:sp macro="" textlink="">
      <xdr:nvSpPr>
        <xdr:cNvPr id="15" name="フローチャート: 書類 14">
          <a:extLst>
            <a:ext uri="{FF2B5EF4-FFF2-40B4-BE49-F238E27FC236}">
              <a16:creationId xmlns:a16="http://schemas.microsoft.com/office/drawing/2014/main" id="{5B4937FB-A91B-4C94-9141-68346851783C}"/>
            </a:ext>
          </a:extLst>
        </xdr:cNvPr>
        <xdr:cNvSpPr/>
      </xdr:nvSpPr>
      <xdr:spPr>
        <a:xfrm>
          <a:off x="2328801" y="7018562"/>
          <a:ext cx="1364427" cy="1508662"/>
        </a:xfrm>
        <a:prstGeom prst="flowChartDocument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テナント事業者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様式２－３</a:t>
          </a:r>
        </a:p>
        <a:p>
          <a:pPr algn="ctr"/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【19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時パターン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</xdr:txBody>
    </xdr:sp>
    <xdr:clientData/>
  </xdr:twoCellAnchor>
  <xdr:twoCellAnchor>
    <xdr:from>
      <xdr:col>5</xdr:col>
      <xdr:colOff>580656</xdr:colOff>
      <xdr:row>45</xdr:row>
      <xdr:rowOff>84487</xdr:rowOff>
    </xdr:from>
    <xdr:to>
      <xdr:col>7</xdr:col>
      <xdr:colOff>573483</xdr:colOff>
      <xdr:row>53</xdr:row>
      <xdr:rowOff>141638</xdr:rowOff>
    </xdr:to>
    <xdr:sp macro="" textlink="">
      <xdr:nvSpPr>
        <xdr:cNvPr id="16" name="フローチャート: 書類 15">
          <a:extLst>
            <a:ext uri="{FF2B5EF4-FFF2-40B4-BE49-F238E27FC236}">
              <a16:creationId xmlns:a16="http://schemas.microsoft.com/office/drawing/2014/main" id="{AE8BEA5A-456A-42F2-9318-38FA0700F087}"/>
            </a:ext>
          </a:extLst>
        </xdr:cNvPr>
        <xdr:cNvSpPr/>
      </xdr:nvSpPr>
      <xdr:spPr>
        <a:xfrm>
          <a:off x="4009656" y="8228362"/>
          <a:ext cx="1364427" cy="1504951"/>
        </a:xfrm>
        <a:prstGeom prst="flowChartDocumen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大規模事業者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（映画館以外）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様式２－１</a:t>
          </a:r>
          <a:endParaRPr kumimoji="0" lang="en-US" altLang="ja-JP" sz="11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【1</a:t>
          </a:r>
          <a:r>
            <a:rPr kumimoji="1" lang="ja-JP" altLang="en-US" sz="1100" b="1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８</a:t>
          </a:r>
          <a:r>
            <a:rPr kumimoji="1" lang="ja-JP" altLang="ja-JP" sz="1100" b="1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時パターン</a:t>
          </a:r>
          <a:r>
            <a:rPr kumimoji="1" lang="en-US" altLang="ja-JP" sz="1100" b="1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endParaRPr lang="ja-JP" altLang="ja-JP" b="1">
            <a:solidFill>
              <a:srgbClr val="0070C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</xdr:col>
      <xdr:colOff>601931</xdr:colOff>
      <xdr:row>32</xdr:row>
      <xdr:rowOff>43541</xdr:rowOff>
    </xdr:from>
    <xdr:to>
      <xdr:col>10</xdr:col>
      <xdr:colOff>90179</xdr:colOff>
      <xdr:row>41</xdr:row>
      <xdr:rowOff>81641</xdr:rowOff>
    </xdr:to>
    <xdr:sp macro="" textlink="">
      <xdr:nvSpPr>
        <xdr:cNvPr id="17" name="フローチャート: 判断 16">
          <a:extLst>
            <a:ext uri="{FF2B5EF4-FFF2-40B4-BE49-F238E27FC236}">
              <a16:creationId xmlns:a16="http://schemas.microsoft.com/office/drawing/2014/main" id="{6A9C7E1C-FD18-422C-B0CA-C4A5999B97D7}"/>
            </a:ext>
          </a:extLst>
        </xdr:cNvPr>
        <xdr:cNvSpPr/>
      </xdr:nvSpPr>
      <xdr:spPr>
        <a:xfrm>
          <a:off x="4716731" y="5834741"/>
          <a:ext cx="2231448" cy="1666875"/>
        </a:xfrm>
        <a:prstGeom prst="flowChartDecision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事業者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NO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はテナントの意）</a:t>
          </a:r>
        </a:p>
      </xdr:txBody>
    </xdr:sp>
    <xdr:clientData/>
  </xdr:twoCellAnchor>
  <xdr:twoCellAnchor>
    <xdr:from>
      <xdr:col>8</xdr:col>
      <xdr:colOff>346056</xdr:colOff>
      <xdr:row>28</xdr:row>
      <xdr:rowOff>9772</xdr:rowOff>
    </xdr:from>
    <xdr:to>
      <xdr:col>9</xdr:col>
      <xdr:colOff>349086</xdr:colOff>
      <xdr:row>32</xdr:row>
      <xdr:rowOff>43541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13EA6159-E82F-4A61-B866-06B5FF97E15D}"/>
            </a:ext>
          </a:extLst>
        </xdr:cNvPr>
        <xdr:cNvCxnSpPr>
          <a:stCxn id="8" idx="1"/>
          <a:endCxn id="17" idx="0"/>
        </xdr:cNvCxnSpPr>
      </xdr:nvCxnSpPr>
      <xdr:spPr>
        <a:xfrm flipH="1">
          <a:off x="5832456" y="5077072"/>
          <a:ext cx="688830" cy="75766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130629</xdr:colOff>
      <xdr:row>45</xdr:row>
      <xdr:rowOff>13111</xdr:rowOff>
    </xdr:from>
    <xdr:to>
      <xdr:col>11</xdr:col>
      <xdr:colOff>123455</xdr:colOff>
      <xdr:row>53</xdr:row>
      <xdr:rowOff>66180</xdr:rowOff>
    </xdr:to>
    <xdr:sp macro="" textlink="">
      <xdr:nvSpPr>
        <xdr:cNvPr id="19" name="フローチャート: 書類 18">
          <a:extLst>
            <a:ext uri="{FF2B5EF4-FFF2-40B4-BE49-F238E27FC236}">
              <a16:creationId xmlns:a16="http://schemas.microsoft.com/office/drawing/2014/main" id="{FC3EC6A7-4866-4E11-B343-931C319CFC43}"/>
            </a:ext>
          </a:extLst>
        </xdr:cNvPr>
        <xdr:cNvSpPr/>
      </xdr:nvSpPr>
      <xdr:spPr>
        <a:xfrm>
          <a:off x="6302829" y="8156986"/>
          <a:ext cx="1364426" cy="1500869"/>
        </a:xfrm>
        <a:prstGeom prst="flowChartDocument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テナント事業者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様式２－３</a:t>
          </a:r>
        </a:p>
        <a:p>
          <a:pPr algn="ctr"/>
          <a:r>
            <a:rPr kumimoji="1" lang="en-US" altLang="ja-JP" sz="1100" b="1">
              <a:solidFill>
                <a:srgbClr val="0070C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【1</a:t>
          </a:r>
          <a:r>
            <a:rPr kumimoji="1" lang="ja-JP" altLang="en-US" sz="1100" b="1">
              <a:solidFill>
                <a:srgbClr val="0070C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８時パターン</a:t>
          </a:r>
          <a:r>
            <a:rPr kumimoji="1" lang="en-US" altLang="ja-JP" sz="1100" b="1">
              <a:solidFill>
                <a:srgbClr val="0070C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</xdr:txBody>
    </xdr:sp>
    <xdr:clientData/>
  </xdr:twoCellAnchor>
  <xdr:twoCellAnchor>
    <xdr:from>
      <xdr:col>10</xdr:col>
      <xdr:colOff>90179</xdr:colOff>
      <xdr:row>36</xdr:row>
      <xdr:rowOff>149183</xdr:rowOff>
    </xdr:from>
    <xdr:to>
      <xdr:col>10</xdr:col>
      <xdr:colOff>127042</xdr:colOff>
      <xdr:row>45</xdr:row>
      <xdr:rowOff>13111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6768C726-3634-4BC3-A63C-39F74D27846B}"/>
            </a:ext>
          </a:extLst>
        </xdr:cNvPr>
        <xdr:cNvCxnSpPr>
          <a:stCxn id="17" idx="3"/>
          <a:endCxn id="19" idx="0"/>
        </xdr:cNvCxnSpPr>
      </xdr:nvCxnSpPr>
      <xdr:spPr>
        <a:xfrm>
          <a:off x="6948179" y="6664283"/>
          <a:ext cx="36863" cy="149270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120735</xdr:colOff>
      <xdr:row>45</xdr:row>
      <xdr:rowOff>81023</xdr:rowOff>
    </xdr:from>
    <xdr:to>
      <xdr:col>15</xdr:col>
      <xdr:colOff>113563</xdr:colOff>
      <xdr:row>53</xdr:row>
      <xdr:rowOff>138174</xdr:rowOff>
    </xdr:to>
    <xdr:sp macro="" textlink="">
      <xdr:nvSpPr>
        <xdr:cNvPr id="21" name="フローチャート: 書類 20">
          <a:extLst>
            <a:ext uri="{FF2B5EF4-FFF2-40B4-BE49-F238E27FC236}">
              <a16:creationId xmlns:a16="http://schemas.microsoft.com/office/drawing/2014/main" id="{1AFD03B8-79FB-4DF3-AE7A-BDFC991B424D}"/>
            </a:ext>
          </a:extLst>
        </xdr:cNvPr>
        <xdr:cNvSpPr/>
      </xdr:nvSpPr>
      <xdr:spPr>
        <a:xfrm>
          <a:off x="9036135" y="8224898"/>
          <a:ext cx="1364428" cy="1504951"/>
        </a:xfrm>
        <a:prstGeom prst="flowChartDocumen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大規模事業者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（映画館以外）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様式２－１</a:t>
          </a:r>
          <a:endParaRPr kumimoji="0" lang="en-US" altLang="ja-JP" sz="11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【1</a:t>
          </a:r>
          <a:r>
            <a:rPr kumimoji="1" lang="ja-JP" altLang="en-US" sz="11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９</a:t>
          </a:r>
          <a:r>
            <a:rPr kumimoji="1" lang="ja-JP" altLang="ja-JP" sz="11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時パターン</a:t>
          </a:r>
          <a:r>
            <a:rPr kumimoji="1" lang="en-US" altLang="ja-JP" sz="11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endParaRPr lang="ja-JP" altLang="ja-JP" b="1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14</xdr:col>
      <xdr:colOff>114795</xdr:colOff>
      <xdr:row>32</xdr:row>
      <xdr:rowOff>151408</xdr:rowOff>
    </xdr:from>
    <xdr:to>
      <xdr:col>17</xdr:col>
      <xdr:colOff>295771</xdr:colOff>
      <xdr:row>42</xdr:row>
      <xdr:rowOff>16327</xdr:rowOff>
    </xdr:to>
    <xdr:sp macro="" textlink="">
      <xdr:nvSpPr>
        <xdr:cNvPr id="22" name="フローチャート: 判断 21">
          <a:extLst>
            <a:ext uri="{FF2B5EF4-FFF2-40B4-BE49-F238E27FC236}">
              <a16:creationId xmlns:a16="http://schemas.microsoft.com/office/drawing/2014/main" id="{457664D8-FE06-4807-8FFE-F5CEDCCE2B49}"/>
            </a:ext>
          </a:extLst>
        </xdr:cNvPr>
        <xdr:cNvSpPr/>
      </xdr:nvSpPr>
      <xdr:spPr>
        <a:xfrm>
          <a:off x="9715995" y="5942608"/>
          <a:ext cx="2238376" cy="1674669"/>
        </a:xfrm>
        <a:prstGeom prst="flowChartDecision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事業者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NO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はテナントの意）</a:t>
          </a:r>
        </a:p>
      </xdr:txBody>
    </xdr:sp>
    <xdr:clientData/>
  </xdr:twoCellAnchor>
  <xdr:twoCellAnchor>
    <xdr:from>
      <xdr:col>14</xdr:col>
      <xdr:colOff>114795</xdr:colOff>
      <xdr:row>37</xdr:row>
      <xdr:rowOff>83868</xdr:rowOff>
    </xdr:from>
    <xdr:to>
      <xdr:col>14</xdr:col>
      <xdr:colOff>117149</xdr:colOff>
      <xdr:row>45</xdr:row>
      <xdr:rowOff>81023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C209216F-1348-4DCE-B6B3-7E2EFA56F95D}"/>
            </a:ext>
          </a:extLst>
        </xdr:cNvPr>
        <xdr:cNvCxnSpPr>
          <a:stCxn id="22" idx="1"/>
          <a:endCxn id="21" idx="0"/>
        </xdr:cNvCxnSpPr>
      </xdr:nvCxnSpPr>
      <xdr:spPr>
        <a:xfrm>
          <a:off x="9715995" y="6779943"/>
          <a:ext cx="2354" cy="144495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295771</xdr:colOff>
      <xdr:row>37</xdr:row>
      <xdr:rowOff>83868</xdr:rowOff>
    </xdr:from>
    <xdr:to>
      <xdr:col>17</xdr:col>
      <xdr:colOff>297998</xdr:colOff>
      <xdr:row>45</xdr:row>
      <xdr:rowOff>65313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1ACB5079-1058-4721-A572-3742BD1F19D7}"/>
            </a:ext>
          </a:extLst>
        </xdr:cNvPr>
        <xdr:cNvCxnSpPr>
          <a:cxnSpLocks/>
          <a:stCxn id="22" idx="3"/>
          <a:endCxn id="25" idx="0"/>
        </xdr:cNvCxnSpPr>
      </xdr:nvCxnSpPr>
      <xdr:spPr>
        <a:xfrm>
          <a:off x="11954371" y="6779943"/>
          <a:ext cx="2227" cy="142924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301585</xdr:colOff>
      <xdr:row>45</xdr:row>
      <xdr:rowOff>65313</xdr:rowOff>
    </xdr:from>
    <xdr:to>
      <xdr:col>18</xdr:col>
      <xdr:colOff>294411</xdr:colOff>
      <xdr:row>53</xdr:row>
      <xdr:rowOff>118381</xdr:rowOff>
    </xdr:to>
    <xdr:sp macro="" textlink="">
      <xdr:nvSpPr>
        <xdr:cNvPr id="25" name="フローチャート: 書類 24">
          <a:extLst>
            <a:ext uri="{FF2B5EF4-FFF2-40B4-BE49-F238E27FC236}">
              <a16:creationId xmlns:a16="http://schemas.microsoft.com/office/drawing/2014/main" id="{F306A232-FEB3-4762-A8F3-745FB952D956}"/>
            </a:ext>
          </a:extLst>
        </xdr:cNvPr>
        <xdr:cNvSpPr/>
      </xdr:nvSpPr>
      <xdr:spPr>
        <a:xfrm>
          <a:off x="11274385" y="8209188"/>
          <a:ext cx="1364426" cy="1500868"/>
        </a:xfrm>
        <a:prstGeom prst="flowChartDocument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テナント事業者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様式２－３</a:t>
          </a:r>
        </a:p>
        <a:p>
          <a:pPr algn="ctr"/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【1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９時パターン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</xdr:txBody>
    </xdr:sp>
    <xdr:clientData/>
  </xdr:twoCellAnchor>
  <xdr:twoCellAnchor>
    <xdr:from>
      <xdr:col>14</xdr:col>
      <xdr:colOff>195696</xdr:colOff>
      <xdr:row>10</xdr:row>
      <xdr:rowOff>11752</xdr:rowOff>
    </xdr:from>
    <xdr:to>
      <xdr:col>17</xdr:col>
      <xdr:colOff>376672</xdr:colOff>
      <xdr:row>19</xdr:row>
      <xdr:rowOff>49850</xdr:rowOff>
    </xdr:to>
    <xdr:sp macro="" textlink="">
      <xdr:nvSpPr>
        <xdr:cNvPr id="26" name="フローチャート: 判断 25">
          <a:extLst>
            <a:ext uri="{FF2B5EF4-FFF2-40B4-BE49-F238E27FC236}">
              <a16:creationId xmlns:a16="http://schemas.microsoft.com/office/drawing/2014/main" id="{9463859E-8613-489C-82C2-D2DFBEECB9F0}"/>
            </a:ext>
          </a:extLst>
        </xdr:cNvPr>
        <xdr:cNvSpPr/>
      </xdr:nvSpPr>
      <xdr:spPr>
        <a:xfrm>
          <a:off x="9796896" y="1821502"/>
          <a:ext cx="2238376" cy="1666873"/>
        </a:xfrm>
        <a:prstGeom prst="flowChartDecision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屋内運動施設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遊戯施設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博物館</a:t>
          </a:r>
        </a:p>
      </xdr:txBody>
    </xdr:sp>
    <xdr:clientData/>
  </xdr:twoCellAnchor>
  <xdr:twoCellAnchor>
    <xdr:from>
      <xdr:col>14</xdr:col>
      <xdr:colOff>132239</xdr:colOff>
      <xdr:row>14</xdr:row>
      <xdr:rowOff>117393</xdr:rowOff>
    </xdr:from>
    <xdr:to>
      <xdr:col>14</xdr:col>
      <xdr:colOff>195696</xdr:colOff>
      <xdr:row>19</xdr:row>
      <xdr:rowOff>71498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92A804D3-EA63-4596-8CCF-F8214B88B0D8}"/>
            </a:ext>
          </a:extLst>
        </xdr:cNvPr>
        <xdr:cNvCxnSpPr>
          <a:stCxn id="26" idx="1"/>
          <a:endCxn id="28" idx="0"/>
        </xdr:cNvCxnSpPr>
      </xdr:nvCxnSpPr>
      <xdr:spPr>
        <a:xfrm flipH="1">
          <a:off x="9733439" y="2651043"/>
          <a:ext cx="63457" cy="85898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135825</xdr:colOff>
      <xdr:row>19</xdr:row>
      <xdr:rowOff>71498</xdr:rowOff>
    </xdr:from>
    <xdr:to>
      <xdr:col>15</xdr:col>
      <xdr:colOff>128652</xdr:colOff>
      <xdr:row>27</xdr:row>
      <xdr:rowOff>124566</xdr:rowOff>
    </xdr:to>
    <xdr:sp macro="" textlink="">
      <xdr:nvSpPr>
        <xdr:cNvPr id="28" name="フローチャート: 書類 27">
          <a:extLst>
            <a:ext uri="{FF2B5EF4-FFF2-40B4-BE49-F238E27FC236}">
              <a16:creationId xmlns:a16="http://schemas.microsoft.com/office/drawing/2014/main" id="{626F380A-742F-4E70-83C5-AF6F8648ED1F}"/>
            </a:ext>
          </a:extLst>
        </xdr:cNvPr>
        <xdr:cNvSpPr/>
      </xdr:nvSpPr>
      <xdr:spPr>
        <a:xfrm>
          <a:off x="9051225" y="3510023"/>
          <a:ext cx="1364427" cy="1500868"/>
        </a:xfrm>
        <a:prstGeom prst="flowChartDocument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テナント事業者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様式２－３</a:t>
          </a:r>
        </a:p>
        <a:p>
          <a:pPr algn="ctr"/>
          <a:r>
            <a:rPr kumimoji="1" lang="en-US" altLang="ja-JP" sz="1100" b="1">
              <a:solidFill>
                <a:srgbClr val="0070C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【1</a:t>
          </a:r>
          <a:r>
            <a:rPr kumimoji="1" lang="ja-JP" altLang="en-US" sz="1100" b="1">
              <a:solidFill>
                <a:srgbClr val="0070C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８時パターン</a:t>
          </a:r>
          <a:r>
            <a:rPr kumimoji="1" lang="en-US" altLang="ja-JP" sz="1100" b="1">
              <a:solidFill>
                <a:srgbClr val="0070C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</xdr:txBody>
    </xdr:sp>
    <xdr:clientData/>
  </xdr:twoCellAnchor>
  <xdr:twoCellAnchor>
    <xdr:from>
      <xdr:col>16</xdr:col>
      <xdr:colOff>444090</xdr:colOff>
      <xdr:row>21</xdr:row>
      <xdr:rowOff>171943</xdr:rowOff>
    </xdr:from>
    <xdr:to>
      <xdr:col>18</xdr:col>
      <xdr:colOff>436916</xdr:colOff>
      <xdr:row>30</xdr:row>
      <xdr:rowOff>51828</xdr:rowOff>
    </xdr:to>
    <xdr:sp macro="" textlink="">
      <xdr:nvSpPr>
        <xdr:cNvPr id="29" name="フローチャート: 書類 28">
          <a:extLst>
            <a:ext uri="{FF2B5EF4-FFF2-40B4-BE49-F238E27FC236}">
              <a16:creationId xmlns:a16="http://schemas.microsoft.com/office/drawing/2014/main" id="{FFE32F20-6FFC-4069-A194-952194C4C41D}"/>
            </a:ext>
          </a:extLst>
        </xdr:cNvPr>
        <xdr:cNvSpPr/>
      </xdr:nvSpPr>
      <xdr:spPr>
        <a:xfrm>
          <a:off x="11416890" y="3972418"/>
          <a:ext cx="1364426" cy="1508660"/>
        </a:xfrm>
        <a:prstGeom prst="flowChartDocument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テナント事業者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様式２－３</a:t>
          </a:r>
        </a:p>
        <a:p>
          <a:pPr algn="ctr"/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【1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９時パターン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</xdr:txBody>
    </xdr:sp>
    <xdr:clientData/>
  </xdr:twoCellAnchor>
  <xdr:twoCellAnchor>
    <xdr:from>
      <xdr:col>17</xdr:col>
      <xdr:colOff>376672</xdr:colOff>
      <xdr:row>14</xdr:row>
      <xdr:rowOff>117393</xdr:rowOff>
    </xdr:from>
    <xdr:to>
      <xdr:col>17</xdr:col>
      <xdr:colOff>440503</xdr:colOff>
      <xdr:row>21</xdr:row>
      <xdr:rowOff>171943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31CCFBC4-D7D4-4826-ADD5-2F642A0839D5}"/>
            </a:ext>
          </a:extLst>
        </xdr:cNvPr>
        <xdr:cNvCxnSpPr>
          <a:stCxn id="26" idx="3"/>
          <a:endCxn id="29" idx="0"/>
        </xdr:cNvCxnSpPr>
      </xdr:nvCxnSpPr>
      <xdr:spPr>
        <a:xfrm>
          <a:off x="12035272" y="2651043"/>
          <a:ext cx="63831" cy="13213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52"/>
  <sheetViews>
    <sheetView showGridLines="0" tabSelected="1" view="pageBreakPreview" zoomScale="70" zoomScaleNormal="55" zoomScaleSheetLayoutView="70" workbookViewId="0">
      <selection activeCell="I10" sqref="I10:J10"/>
    </sheetView>
  </sheetViews>
  <sheetFormatPr defaultRowHeight="14.4"/>
  <cols>
    <col min="1" max="1" width="9" bestFit="1" customWidth="1"/>
    <col min="2" max="2" width="5.69921875" style="1" bestFit="1" customWidth="1"/>
    <col min="3" max="3" width="9.09765625" style="1" customWidth="1"/>
    <col min="4" max="4" width="9.09765625" customWidth="1"/>
    <col min="5" max="6" width="12.19921875" customWidth="1"/>
    <col min="7" max="7" width="15" customWidth="1"/>
    <col min="8" max="9" width="12.19921875" customWidth="1"/>
    <col min="10" max="10" width="15" customWidth="1"/>
    <col min="11" max="11" width="23.8984375" customWidth="1"/>
    <col min="12" max="12" width="26.19921875" customWidth="1"/>
    <col min="13" max="14" width="14.5" hidden="1" customWidth="1"/>
    <col min="15" max="15" width="32.19921875" hidden="1" customWidth="1"/>
    <col min="16" max="16" width="0" hidden="1" customWidth="1"/>
  </cols>
  <sheetData>
    <row r="1" spans="1:16" ht="33">
      <c r="A1" s="13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32"/>
      <c r="N1" s="4"/>
    </row>
    <row r="2" spans="1:16" ht="9.6" customHeight="1" thickBot="1">
      <c r="A2" s="4"/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6" ht="20.399999999999999" customHeight="1">
      <c r="A3" s="16" t="s">
        <v>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93"/>
      <c r="M3" s="31"/>
      <c r="N3" s="63"/>
    </row>
    <row r="4" spans="1:16" ht="20.399999999999999" customHeight="1">
      <c r="A4" s="1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94"/>
      <c r="M4" s="31"/>
    </row>
    <row r="5" spans="1:16" ht="20.399999999999999" customHeight="1">
      <c r="A5" s="18" t="s">
        <v>17</v>
      </c>
      <c r="B5" s="8"/>
      <c r="C5" s="8"/>
      <c r="D5" s="8"/>
      <c r="E5" s="8"/>
      <c r="F5" s="8"/>
      <c r="G5" s="8"/>
      <c r="H5" s="8"/>
      <c r="I5" s="8"/>
      <c r="J5" s="8"/>
      <c r="K5" s="8"/>
      <c r="L5" s="94"/>
      <c r="M5" s="31"/>
    </row>
    <row r="6" spans="1:16" ht="20.399999999999999" customHeight="1">
      <c r="A6" s="17" t="s">
        <v>15</v>
      </c>
      <c r="B6" s="8"/>
      <c r="C6" s="8"/>
      <c r="D6" s="8"/>
      <c r="E6" s="8"/>
      <c r="F6" s="8"/>
      <c r="G6" s="8"/>
      <c r="H6" s="8"/>
      <c r="I6" s="8"/>
      <c r="J6" s="8"/>
      <c r="K6" s="8"/>
      <c r="L6" s="94"/>
      <c r="M6" s="31"/>
    </row>
    <row r="7" spans="1:16" s="67" customFormat="1" ht="20.399999999999999" customHeight="1" thickBot="1">
      <c r="A7" s="65"/>
      <c r="B7" s="66"/>
      <c r="C7" s="66"/>
      <c r="D7" s="66"/>
      <c r="E7" s="66"/>
      <c r="F7" s="66"/>
      <c r="G7" s="66"/>
      <c r="H7" s="66"/>
      <c r="I7" s="66"/>
      <c r="J7" s="66"/>
      <c r="K7" s="66"/>
      <c r="L7" s="95"/>
      <c r="M7" s="31"/>
    </row>
    <row r="8" spans="1:16" ht="21.6" customHeight="1" thickBot="1">
      <c r="A8" s="8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9"/>
      <c r="O8" s="14"/>
    </row>
    <row r="9" spans="1:16" ht="30" customHeight="1" thickTop="1" thickBot="1">
      <c r="A9" s="133" t="s">
        <v>16</v>
      </c>
      <c r="B9" s="133"/>
      <c r="C9" s="133"/>
      <c r="D9" s="133"/>
      <c r="E9" s="133"/>
      <c r="F9" s="133"/>
      <c r="G9" s="133"/>
      <c r="H9" s="134"/>
      <c r="I9" s="135"/>
      <c r="J9" s="136"/>
      <c r="K9" s="11"/>
      <c r="L9" s="11"/>
      <c r="M9" s="11"/>
      <c r="O9" s="44"/>
    </row>
    <row r="10" spans="1:16" ht="30" customHeight="1" thickTop="1" thickBot="1">
      <c r="A10" s="137" t="s">
        <v>20</v>
      </c>
      <c r="B10" s="137"/>
      <c r="C10" s="137"/>
      <c r="D10" s="137"/>
      <c r="E10" s="137"/>
      <c r="F10" s="137"/>
      <c r="G10" s="137"/>
      <c r="H10" s="138"/>
      <c r="I10" s="135"/>
      <c r="J10" s="136"/>
      <c r="K10" s="11"/>
      <c r="L10" s="12" t="s">
        <v>14</v>
      </c>
      <c r="M10" s="11"/>
    </row>
    <row r="11" spans="1:16" ht="30" customHeight="1" thickTop="1" thickBot="1">
      <c r="A11" s="133" t="s">
        <v>4</v>
      </c>
      <c r="B11" s="133"/>
      <c r="C11" s="133"/>
      <c r="D11" s="133"/>
      <c r="E11" s="133"/>
      <c r="F11" s="133"/>
      <c r="G11" s="133"/>
      <c r="H11" s="134"/>
      <c r="I11" s="61">
        <v>0</v>
      </c>
      <c r="J11" s="96">
        <f>IF(I11&lt;100,1,FLOOR(I11/100,1))</f>
        <v>1</v>
      </c>
      <c r="K11" s="62"/>
      <c r="L11" s="15" t="str">
        <f>IF(I10="","左記②に該当する施設用の様式です",L41)</f>
        <v>左記②に該当する施設用の様式です</v>
      </c>
    </row>
    <row r="12" spans="1:16" ht="17.399999999999999" customHeight="1" thickTop="1">
      <c r="A12" s="6"/>
      <c r="B12" s="6"/>
      <c r="C12" s="6"/>
      <c r="D12" s="6"/>
      <c r="E12" s="6"/>
      <c r="F12" s="6"/>
      <c r="G12" s="6"/>
      <c r="H12" s="6"/>
      <c r="I12" s="9"/>
      <c r="J12" s="9"/>
      <c r="K12" s="9"/>
      <c r="L12" s="9"/>
      <c r="M12" s="9"/>
      <c r="N12" s="9"/>
    </row>
    <row r="13" spans="1:16" ht="31.5" customHeight="1">
      <c r="A13" s="132" t="s">
        <v>18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9"/>
      <c r="N13" s="9"/>
    </row>
    <row r="14" spans="1:16" ht="18.75" customHeight="1" thickBot="1">
      <c r="A14" s="5"/>
      <c r="B14" s="3"/>
      <c r="C14" s="3"/>
      <c r="D14" s="53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6" ht="31.5" customHeight="1">
      <c r="A15" s="143"/>
      <c r="B15" s="144"/>
      <c r="C15" s="147" t="s">
        <v>25</v>
      </c>
      <c r="D15" s="139" t="s">
        <v>26</v>
      </c>
      <c r="E15" s="140" t="s">
        <v>0</v>
      </c>
      <c r="F15" s="140"/>
      <c r="G15" s="140"/>
      <c r="H15" s="140" t="s">
        <v>1</v>
      </c>
      <c r="I15" s="140"/>
      <c r="J15" s="140"/>
      <c r="K15" s="149" t="s">
        <v>11</v>
      </c>
      <c r="L15" s="54" t="s">
        <v>13</v>
      </c>
      <c r="M15" s="7"/>
    </row>
    <row r="16" spans="1:16" s="38" customFormat="1" ht="58.2" thickBot="1">
      <c r="A16" s="145"/>
      <c r="B16" s="146"/>
      <c r="C16" s="148"/>
      <c r="D16" s="139"/>
      <c r="E16" s="33" t="s">
        <v>23</v>
      </c>
      <c r="F16" s="34" t="s">
        <v>24</v>
      </c>
      <c r="G16" s="35" t="s">
        <v>9</v>
      </c>
      <c r="H16" s="33" t="s">
        <v>23</v>
      </c>
      <c r="I16" s="34" t="s">
        <v>24</v>
      </c>
      <c r="J16" s="36" t="s">
        <v>19</v>
      </c>
      <c r="K16" s="150"/>
      <c r="L16" s="37" t="s">
        <v>6</v>
      </c>
      <c r="M16" s="90" t="s">
        <v>61</v>
      </c>
      <c r="N16" s="91" t="s">
        <v>62</v>
      </c>
      <c r="O16" s="51" t="s">
        <v>81</v>
      </c>
      <c r="P16" s="92" t="s">
        <v>84</v>
      </c>
    </row>
    <row r="17" spans="1:16" s="41" customFormat="1" ht="30" customHeight="1" thickTop="1">
      <c r="A17" s="68">
        <v>44428</v>
      </c>
      <c r="B17" s="69">
        <f>A17</f>
        <v>44428</v>
      </c>
      <c r="C17" s="70"/>
      <c r="D17" s="71"/>
      <c r="E17" s="72"/>
      <c r="F17" s="73"/>
      <c r="G17" s="74">
        <f>IF(F17-E17&lt;0,0,F17-E17)</f>
        <v>0</v>
      </c>
      <c r="H17" s="75"/>
      <c r="I17" s="76"/>
      <c r="J17" s="77">
        <f>IF(O17=TRUE,F17-N17,0)</f>
        <v>0</v>
      </c>
      <c r="K17" s="78" t="str">
        <f>CONCATENATE(TEXT(J17,"[h]時間m分"),"／",TEXT(G17,"[h]時間m分"))</f>
        <v>0時間0分／0時間0分</v>
      </c>
      <c r="L17" s="79">
        <f>IFERROR(FLOOR($J$11*20000*P17,1),0)</f>
        <v>0</v>
      </c>
      <c r="M17" s="80">
        <f>IFERROR(VLOOKUP(VLOOKUP($I$9,リスト!$E$2:$F$14,2,0),リスト!$H$2:$K$3,2,0),0)</f>
        <v>0</v>
      </c>
      <c r="N17" s="81">
        <f>IFERROR(VLOOKUP(VLOOKUP($I$9,リスト!$E$2:$F$14,2,0),リスト!$H$2:$K$3,IF(D17="",3,4),0),0)</f>
        <v>0</v>
      </c>
      <c r="O17" s="82" t="b">
        <f>IF(AND(E17&lt;N17,I17&lt;=N17,N17&lt;F17),TRUE,FALSE)</f>
        <v>0</v>
      </c>
      <c r="P17" s="83">
        <f>IFERROR((HOUR(J17)*60+MINUTE(J17))/(TEXT(G17,"[hh]")*60+MINUTE(G17)),0)</f>
        <v>0</v>
      </c>
    </row>
    <row r="18" spans="1:16" s="41" customFormat="1" ht="30" customHeight="1">
      <c r="A18" s="68">
        <v>44429</v>
      </c>
      <c r="B18" s="69">
        <f t="shared" ref="B18:B40" si="0">A18</f>
        <v>44429</v>
      </c>
      <c r="C18" s="84"/>
      <c r="D18" s="84"/>
      <c r="E18" s="72"/>
      <c r="F18" s="73"/>
      <c r="G18" s="74">
        <f t="shared" ref="G18:G40" si="1">IF(F18-E18&lt;0,0,F18-E18)</f>
        <v>0</v>
      </c>
      <c r="H18" s="75"/>
      <c r="I18" s="76"/>
      <c r="J18" s="77">
        <f t="shared" ref="J18:J40" si="2">IF(O18=TRUE,F18-N18,0)</f>
        <v>0</v>
      </c>
      <c r="K18" s="78" t="str">
        <f t="shared" ref="K18:K40" si="3">CONCATENATE(TEXT(J18,"[h]時間m分"),"／",TEXT(G18,"[h]時間m分"))</f>
        <v>0時間0分／0時間0分</v>
      </c>
      <c r="L18" s="79">
        <f t="shared" ref="L18:L40" si="4">IFERROR(FLOOR($J$11*20000*P18,1),0)</f>
        <v>0</v>
      </c>
      <c r="M18" s="80">
        <f>IFERROR(VLOOKUP(VLOOKUP($I$9,リスト!$E$2:$F$14,2,0),リスト!$H$2:$K$3,2,0),0)</f>
        <v>0</v>
      </c>
      <c r="N18" s="81">
        <f>IFERROR(VLOOKUP(VLOOKUP($I$9,リスト!$E$2:$F$14,2,0),リスト!$H$2:$K$3,IF(D18="",3,4),0),0)</f>
        <v>0</v>
      </c>
      <c r="O18" s="82" t="b">
        <f t="shared" ref="O18:O40" si="5">IF(AND(E18&lt;N18,I18&lt;=N18,N18&lt;F18),TRUE,FALSE)</f>
        <v>0</v>
      </c>
      <c r="P18" s="83">
        <f t="shared" ref="P18:P40" si="6">IFERROR((HOUR(J18)*60+MINUTE(J18))/(TEXT(G18,"[hh]")*60+MINUTE(G18)),0)</f>
        <v>0</v>
      </c>
    </row>
    <row r="19" spans="1:16" s="41" customFormat="1" ht="30" customHeight="1">
      <c r="A19" s="68">
        <v>44430</v>
      </c>
      <c r="B19" s="69">
        <f t="shared" si="0"/>
        <v>44430</v>
      </c>
      <c r="C19" s="84"/>
      <c r="D19" s="84"/>
      <c r="E19" s="72"/>
      <c r="F19" s="73"/>
      <c r="G19" s="74">
        <f t="shared" si="1"/>
        <v>0</v>
      </c>
      <c r="H19" s="75"/>
      <c r="I19" s="76"/>
      <c r="J19" s="77">
        <f t="shared" si="2"/>
        <v>0</v>
      </c>
      <c r="K19" s="78" t="str">
        <f t="shared" si="3"/>
        <v>0時間0分／0時間0分</v>
      </c>
      <c r="L19" s="79">
        <f t="shared" si="4"/>
        <v>0</v>
      </c>
      <c r="M19" s="80">
        <f>IFERROR(VLOOKUP(VLOOKUP($I$9,リスト!$E$2:$F$14,2,0),リスト!$H$2:$K$3,2,0),0)</f>
        <v>0</v>
      </c>
      <c r="N19" s="81">
        <f>IFERROR(VLOOKUP(VLOOKUP($I$9,リスト!$E$2:$F$14,2,0),リスト!$H$2:$K$3,IF(D19="",3,4),0),0)</f>
        <v>0</v>
      </c>
      <c r="O19" s="82" t="b">
        <f t="shared" si="5"/>
        <v>0</v>
      </c>
      <c r="P19" s="83">
        <f t="shared" si="6"/>
        <v>0</v>
      </c>
    </row>
    <row r="20" spans="1:16" s="41" customFormat="1" ht="30" customHeight="1">
      <c r="A20" s="68">
        <v>44431</v>
      </c>
      <c r="B20" s="69">
        <f t="shared" si="0"/>
        <v>44431</v>
      </c>
      <c r="C20" s="84"/>
      <c r="D20" s="84"/>
      <c r="E20" s="72"/>
      <c r="F20" s="73"/>
      <c r="G20" s="74">
        <f t="shared" si="1"/>
        <v>0</v>
      </c>
      <c r="H20" s="75"/>
      <c r="I20" s="76"/>
      <c r="J20" s="77">
        <f t="shared" si="2"/>
        <v>0</v>
      </c>
      <c r="K20" s="78" t="str">
        <f t="shared" si="3"/>
        <v>0時間0分／0時間0分</v>
      </c>
      <c r="L20" s="79">
        <f t="shared" si="4"/>
        <v>0</v>
      </c>
      <c r="M20" s="80">
        <f>IFERROR(VLOOKUP(VLOOKUP($I$9,リスト!$E$2:$F$14,2,0),リスト!$H$2:$K$3,2,0),0)</f>
        <v>0</v>
      </c>
      <c r="N20" s="81">
        <f>IFERROR(VLOOKUP(VLOOKUP($I$9,リスト!$E$2:$F$14,2,0),リスト!$H$2:$K$3,IF(D20="",3,4),0),0)</f>
        <v>0</v>
      </c>
      <c r="O20" s="82" t="b">
        <f t="shared" si="5"/>
        <v>0</v>
      </c>
      <c r="P20" s="83">
        <f t="shared" si="6"/>
        <v>0</v>
      </c>
    </row>
    <row r="21" spans="1:16" s="41" customFormat="1" ht="30" customHeight="1">
      <c r="A21" s="68">
        <v>44432</v>
      </c>
      <c r="B21" s="69">
        <f t="shared" si="0"/>
        <v>44432</v>
      </c>
      <c r="C21" s="84"/>
      <c r="D21" s="84"/>
      <c r="E21" s="72"/>
      <c r="F21" s="73"/>
      <c r="G21" s="74">
        <f t="shared" si="1"/>
        <v>0</v>
      </c>
      <c r="H21" s="75"/>
      <c r="I21" s="76"/>
      <c r="J21" s="77">
        <f t="shared" si="2"/>
        <v>0</v>
      </c>
      <c r="K21" s="78" t="str">
        <f t="shared" si="3"/>
        <v>0時間0分／0時間0分</v>
      </c>
      <c r="L21" s="79">
        <f t="shared" si="4"/>
        <v>0</v>
      </c>
      <c r="M21" s="80">
        <f>IFERROR(VLOOKUP(VLOOKUP($I$9,リスト!$E$2:$F$14,2,0),リスト!$H$2:$K$3,2,0),0)</f>
        <v>0</v>
      </c>
      <c r="N21" s="81">
        <f>IFERROR(VLOOKUP(VLOOKUP($I$9,リスト!$E$2:$F$14,2,0),リスト!$H$2:$K$3,IF(D21="",3,4),0),0)</f>
        <v>0</v>
      </c>
      <c r="O21" s="82" t="b">
        <f t="shared" si="5"/>
        <v>0</v>
      </c>
      <c r="P21" s="83">
        <f t="shared" si="6"/>
        <v>0</v>
      </c>
    </row>
    <row r="22" spans="1:16" s="41" customFormat="1" ht="30" customHeight="1">
      <c r="A22" s="68">
        <v>44433</v>
      </c>
      <c r="B22" s="69">
        <f t="shared" si="0"/>
        <v>44433</v>
      </c>
      <c r="C22" s="84"/>
      <c r="D22" s="84"/>
      <c r="E22" s="72"/>
      <c r="F22" s="73"/>
      <c r="G22" s="74">
        <f t="shared" si="1"/>
        <v>0</v>
      </c>
      <c r="H22" s="75"/>
      <c r="I22" s="76"/>
      <c r="J22" s="77">
        <f t="shared" si="2"/>
        <v>0</v>
      </c>
      <c r="K22" s="78" t="str">
        <f t="shared" si="3"/>
        <v>0時間0分／0時間0分</v>
      </c>
      <c r="L22" s="79">
        <f t="shared" si="4"/>
        <v>0</v>
      </c>
      <c r="M22" s="80">
        <f>IFERROR(VLOOKUP(VLOOKUP($I$9,リスト!$E$2:$F$14,2,0),リスト!$H$2:$K$3,2,0),0)</f>
        <v>0</v>
      </c>
      <c r="N22" s="81">
        <f>IFERROR(VLOOKUP(VLOOKUP($I$9,リスト!$E$2:$F$14,2,0),リスト!$H$2:$K$3,IF(D22="",3,4),0),0)</f>
        <v>0</v>
      </c>
      <c r="O22" s="82" t="b">
        <f t="shared" si="5"/>
        <v>0</v>
      </c>
      <c r="P22" s="83">
        <f t="shared" si="6"/>
        <v>0</v>
      </c>
    </row>
    <row r="23" spans="1:16" s="41" customFormat="1" ht="30" customHeight="1">
      <c r="A23" s="68">
        <v>44434</v>
      </c>
      <c r="B23" s="69">
        <f t="shared" si="0"/>
        <v>44434</v>
      </c>
      <c r="C23" s="84"/>
      <c r="D23" s="84"/>
      <c r="E23" s="72"/>
      <c r="F23" s="73"/>
      <c r="G23" s="74">
        <f t="shared" si="1"/>
        <v>0</v>
      </c>
      <c r="H23" s="75"/>
      <c r="I23" s="76"/>
      <c r="J23" s="77">
        <f t="shared" si="2"/>
        <v>0</v>
      </c>
      <c r="K23" s="78" t="str">
        <f t="shared" si="3"/>
        <v>0時間0分／0時間0分</v>
      </c>
      <c r="L23" s="79">
        <f t="shared" si="4"/>
        <v>0</v>
      </c>
      <c r="M23" s="80">
        <f>IFERROR(VLOOKUP(VLOOKUP($I$9,リスト!$E$2:$F$14,2,0),リスト!$H$2:$K$3,2,0),0)</f>
        <v>0</v>
      </c>
      <c r="N23" s="81">
        <f>IFERROR(VLOOKUP(VLOOKUP($I$9,リスト!$E$2:$F$14,2,0),リスト!$H$2:$K$3,IF(D23="",3,4),0),0)</f>
        <v>0</v>
      </c>
      <c r="O23" s="82" t="b">
        <f t="shared" si="5"/>
        <v>0</v>
      </c>
      <c r="P23" s="83">
        <f t="shared" si="6"/>
        <v>0</v>
      </c>
    </row>
    <row r="24" spans="1:16" s="41" customFormat="1" ht="30" customHeight="1">
      <c r="A24" s="68">
        <v>44435</v>
      </c>
      <c r="B24" s="69">
        <f t="shared" si="0"/>
        <v>44435</v>
      </c>
      <c r="C24" s="84"/>
      <c r="D24" s="84"/>
      <c r="E24" s="72"/>
      <c r="F24" s="73"/>
      <c r="G24" s="74">
        <f t="shared" si="1"/>
        <v>0</v>
      </c>
      <c r="H24" s="75"/>
      <c r="I24" s="76"/>
      <c r="J24" s="77">
        <f t="shared" si="2"/>
        <v>0</v>
      </c>
      <c r="K24" s="78" t="str">
        <f t="shared" si="3"/>
        <v>0時間0分／0時間0分</v>
      </c>
      <c r="L24" s="79">
        <f t="shared" si="4"/>
        <v>0</v>
      </c>
      <c r="M24" s="80">
        <f>IFERROR(VLOOKUP(VLOOKUP($I$9,リスト!$E$2:$F$14,2,0),リスト!$H$2:$K$3,2,0),0)</f>
        <v>0</v>
      </c>
      <c r="N24" s="81">
        <f>IFERROR(VLOOKUP(VLOOKUP($I$9,リスト!$E$2:$F$14,2,0),リスト!$H$2:$K$3,IF(D24="",3,4),0),0)</f>
        <v>0</v>
      </c>
      <c r="O24" s="82" t="b">
        <f t="shared" si="5"/>
        <v>0</v>
      </c>
      <c r="P24" s="83">
        <f t="shared" si="6"/>
        <v>0</v>
      </c>
    </row>
    <row r="25" spans="1:16" s="41" customFormat="1" ht="30" customHeight="1">
      <c r="A25" s="68">
        <v>44436</v>
      </c>
      <c r="B25" s="69">
        <f t="shared" si="0"/>
        <v>44436</v>
      </c>
      <c r="C25" s="84"/>
      <c r="D25" s="84"/>
      <c r="E25" s="72"/>
      <c r="F25" s="73"/>
      <c r="G25" s="74">
        <f t="shared" si="1"/>
        <v>0</v>
      </c>
      <c r="H25" s="75"/>
      <c r="I25" s="76"/>
      <c r="J25" s="77">
        <f t="shared" si="2"/>
        <v>0</v>
      </c>
      <c r="K25" s="78" t="str">
        <f t="shared" si="3"/>
        <v>0時間0分／0時間0分</v>
      </c>
      <c r="L25" s="79">
        <f t="shared" si="4"/>
        <v>0</v>
      </c>
      <c r="M25" s="80">
        <f>IFERROR(VLOOKUP(VLOOKUP($I$9,リスト!$E$2:$F$14,2,0),リスト!$H$2:$K$3,2,0),0)</f>
        <v>0</v>
      </c>
      <c r="N25" s="81">
        <f>IFERROR(VLOOKUP(VLOOKUP($I$9,リスト!$E$2:$F$14,2,0),リスト!$H$2:$K$3,IF(D25="",3,4),0),0)</f>
        <v>0</v>
      </c>
      <c r="O25" s="82" t="b">
        <f t="shared" si="5"/>
        <v>0</v>
      </c>
      <c r="P25" s="83">
        <f t="shared" si="6"/>
        <v>0</v>
      </c>
    </row>
    <row r="26" spans="1:16" s="41" customFormat="1" ht="30" customHeight="1">
      <c r="A26" s="68">
        <v>44437</v>
      </c>
      <c r="B26" s="69">
        <f t="shared" si="0"/>
        <v>44437</v>
      </c>
      <c r="C26" s="84"/>
      <c r="D26" s="84"/>
      <c r="E26" s="72"/>
      <c r="F26" s="73"/>
      <c r="G26" s="74">
        <f t="shared" si="1"/>
        <v>0</v>
      </c>
      <c r="H26" s="75"/>
      <c r="I26" s="76"/>
      <c r="J26" s="77">
        <f t="shared" si="2"/>
        <v>0</v>
      </c>
      <c r="K26" s="78" t="str">
        <f t="shared" si="3"/>
        <v>0時間0分／0時間0分</v>
      </c>
      <c r="L26" s="79">
        <f t="shared" si="4"/>
        <v>0</v>
      </c>
      <c r="M26" s="80">
        <f>IFERROR(VLOOKUP(VLOOKUP($I$9,リスト!$E$2:$F$14,2,0),リスト!$H$2:$K$3,2,0),0)</f>
        <v>0</v>
      </c>
      <c r="N26" s="81">
        <f>IFERROR(VLOOKUP(VLOOKUP($I$9,リスト!$E$2:$F$14,2,0),リスト!$H$2:$K$3,IF(D26="",3,4),0),0)</f>
        <v>0</v>
      </c>
      <c r="O26" s="82" t="b">
        <f t="shared" si="5"/>
        <v>0</v>
      </c>
      <c r="P26" s="83">
        <f t="shared" si="6"/>
        <v>0</v>
      </c>
    </row>
    <row r="27" spans="1:16" s="41" customFormat="1" ht="30" customHeight="1">
      <c r="A27" s="68">
        <v>44438</v>
      </c>
      <c r="B27" s="69">
        <f t="shared" si="0"/>
        <v>44438</v>
      </c>
      <c r="C27" s="84"/>
      <c r="D27" s="84"/>
      <c r="E27" s="72"/>
      <c r="F27" s="73"/>
      <c r="G27" s="74">
        <f t="shared" si="1"/>
        <v>0</v>
      </c>
      <c r="H27" s="75"/>
      <c r="I27" s="76"/>
      <c r="J27" s="77">
        <f t="shared" si="2"/>
        <v>0</v>
      </c>
      <c r="K27" s="78" t="str">
        <f t="shared" si="3"/>
        <v>0時間0分／0時間0分</v>
      </c>
      <c r="L27" s="79">
        <f t="shared" si="4"/>
        <v>0</v>
      </c>
      <c r="M27" s="80">
        <f>IFERROR(VLOOKUP(VLOOKUP($I$9,リスト!$E$2:$F$14,2,0),リスト!$H$2:$K$3,2,0),0)</f>
        <v>0</v>
      </c>
      <c r="N27" s="81">
        <f>IFERROR(VLOOKUP(VLOOKUP($I$9,リスト!$E$2:$F$14,2,0),リスト!$H$2:$K$3,IF(D27="",3,4),0),0)</f>
        <v>0</v>
      </c>
      <c r="O27" s="82" t="b">
        <f t="shared" si="5"/>
        <v>0</v>
      </c>
      <c r="P27" s="83">
        <f t="shared" si="6"/>
        <v>0</v>
      </c>
    </row>
    <row r="28" spans="1:16" s="41" customFormat="1" ht="30" customHeight="1">
      <c r="A28" s="68">
        <v>44439</v>
      </c>
      <c r="B28" s="69">
        <f t="shared" si="0"/>
        <v>44439</v>
      </c>
      <c r="C28" s="84"/>
      <c r="D28" s="84"/>
      <c r="E28" s="72"/>
      <c r="F28" s="73"/>
      <c r="G28" s="74">
        <f t="shared" si="1"/>
        <v>0</v>
      </c>
      <c r="H28" s="75"/>
      <c r="I28" s="76"/>
      <c r="J28" s="77">
        <f t="shared" si="2"/>
        <v>0</v>
      </c>
      <c r="K28" s="78" t="str">
        <f t="shared" si="3"/>
        <v>0時間0分／0時間0分</v>
      </c>
      <c r="L28" s="79">
        <f t="shared" si="4"/>
        <v>0</v>
      </c>
      <c r="M28" s="80">
        <f>IFERROR(VLOOKUP(VLOOKUP($I$9,リスト!$E$2:$F$14,2,0),リスト!$H$2:$K$3,2,0),0)</f>
        <v>0</v>
      </c>
      <c r="N28" s="81">
        <f>IFERROR(VLOOKUP(VLOOKUP($I$9,リスト!$E$2:$F$14,2,0),リスト!$H$2:$K$3,IF(D28="",3,4),0),0)</f>
        <v>0</v>
      </c>
      <c r="O28" s="82" t="b">
        <f t="shared" si="5"/>
        <v>0</v>
      </c>
      <c r="P28" s="83">
        <f t="shared" si="6"/>
        <v>0</v>
      </c>
    </row>
    <row r="29" spans="1:16" s="41" customFormat="1" ht="30" customHeight="1">
      <c r="A29" s="68">
        <v>44440</v>
      </c>
      <c r="B29" s="69">
        <f t="shared" si="0"/>
        <v>44440</v>
      </c>
      <c r="C29" s="84"/>
      <c r="D29" s="84"/>
      <c r="E29" s="72"/>
      <c r="F29" s="73"/>
      <c r="G29" s="74">
        <f t="shared" si="1"/>
        <v>0</v>
      </c>
      <c r="H29" s="75"/>
      <c r="I29" s="76"/>
      <c r="J29" s="77">
        <f t="shared" si="2"/>
        <v>0</v>
      </c>
      <c r="K29" s="78" t="str">
        <f t="shared" si="3"/>
        <v>0時間0分／0時間0分</v>
      </c>
      <c r="L29" s="79">
        <f t="shared" si="4"/>
        <v>0</v>
      </c>
      <c r="M29" s="80">
        <f>IFERROR(VLOOKUP(VLOOKUP($I$9,リスト!$E$2:$F$14,2,0),リスト!$H$2:$K$3,2,0),0)</f>
        <v>0</v>
      </c>
      <c r="N29" s="81">
        <f>IFERROR(VLOOKUP(VLOOKUP($I$9,リスト!$E$2:$F$14,2,0),リスト!$H$2:$K$3,IF(D29="",3,4),0),0)</f>
        <v>0</v>
      </c>
      <c r="O29" s="82" t="b">
        <f t="shared" si="5"/>
        <v>0</v>
      </c>
      <c r="P29" s="83">
        <f t="shared" si="6"/>
        <v>0</v>
      </c>
    </row>
    <row r="30" spans="1:16" s="41" customFormat="1" ht="30" customHeight="1">
      <c r="A30" s="68">
        <v>44441</v>
      </c>
      <c r="B30" s="69">
        <f t="shared" si="0"/>
        <v>44441</v>
      </c>
      <c r="C30" s="84"/>
      <c r="D30" s="84"/>
      <c r="E30" s="72"/>
      <c r="F30" s="73"/>
      <c r="G30" s="74">
        <f t="shared" si="1"/>
        <v>0</v>
      </c>
      <c r="H30" s="75"/>
      <c r="I30" s="76"/>
      <c r="J30" s="77">
        <f t="shared" si="2"/>
        <v>0</v>
      </c>
      <c r="K30" s="78" t="str">
        <f t="shared" si="3"/>
        <v>0時間0分／0時間0分</v>
      </c>
      <c r="L30" s="79">
        <f t="shared" si="4"/>
        <v>0</v>
      </c>
      <c r="M30" s="80">
        <f>IFERROR(VLOOKUP(VLOOKUP($I$9,リスト!$E$2:$F$14,2,0),リスト!$H$2:$K$3,2,0),0)</f>
        <v>0</v>
      </c>
      <c r="N30" s="81">
        <f>IFERROR(VLOOKUP(VLOOKUP($I$9,リスト!$E$2:$F$14,2,0),リスト!$H$2:$K$3,IF(D30="",3,4),0),0)</f>
        <v>0</v>
      </c>
      <c r="O30" s="82" t="b">
        <f t="shared" si="5"/>
        <v>0</v>
      </c>
      <c r="P30" s="83">
        <f t="shared" si="6"/>
        <v>0</v>
      </c>
    </row>
    <row r="31" spans="1:16" s="41" customFormat="1" ht="30" customHeight="1">
      <c r="A31" s="68">
        <v>44442</v>
      </c>
      <c r="B31" s="69">
        <f t="shared" si="0"/>
        <v>44442</v>
      </c>
      <c r="C31" s="84"/>
      <c r="D31" s="84"/>
      <c r="E31" s="72"/>
      <c r="F31" s="73"/>
      <c r="G31" s="74">
        <f t="shared" si="1"/>
        <v>0</v>
      </c>
      <c r="H31" s="75"/>
      <c r="I31" s="76"/>
      <c r="J31" s="77">
        <f t="shared" si="2"/>
        <v>0</v>
      </c>
      <c r="K31" s="78" t="str">
        <f t="shared" si="3"/>
        <v>0時間0分／0時間0分</v>
      </c>
      <c r="L31" s="79">
        <f t="shared" si="4"/>
        <v>0</v>
      </c>
      <c r="M31" s="80">
        <f>IFERROR(VLOOKUP(VLOOKUP($I$9,リスト!$E$2:$F$14,2,0),リスト!$H$2:$K$3,2,0),0)</f>
        <v>0</v>
      </c>
      <c r="N31" s="81">
        <f>IFERROR(VLOOKUP(VLOOKUP($I$9,リスト!$E$2:$F$14,2,0),リスト!$H$2:$K$3,IF(D31="",3,4),0),0)</f>
        <v>0</v>
      </c>
      <c r="O31" s="82" t="b">
        <f t="shared" si="5"/>
        <v>0</v>
      </c>
      <c r="P31" s="83">
        <f t="shared" si="6"/>
        <v>0</v>
      </c>
    </row>
    <row r="32" spans="1:16" s="41" customFormat="1" ht="30" customHeight="1">
      <c r="A32" s="68">
        <v>44443</v>
      </c>
      <c r="B32" s="69">
        <f t="shared" si="0"/>
        <v>44443</v>
      </c>
      <c r="C32" s="84"/>
      <c r="D32" s="84"/>
      <c r="E32" s="72"/>
      <c r="F32" s="73"/>
      <c r="G32" s="74">
        <f t="shared" si="1"/>
        <v>0</v>
      </c>
      <c r="H32" s="75"/>
      <c r="I32" s="76"/>
      <c r="J32" s="77">
        <f t="shared" si="2"/>
        <v>0</v>
      </c>
      <c r="K32" s="78" t="str">
        <f t="shared" si="3"/>
        <v>0時間0分／0時間0分</v>
      </c>
      <c r="L32" s="79">
        <f t="shared" si="4"/>
        <v>0</v>
      </c>
      <c r="M32" s="80">
        <f>IFERROR(VLOOKUP(VLOOKUP($I$9,リスト!$E$2:$F$14,2,0),リスト!$H$2:$K$3,2,0),0)</f>
        <v>0</v>
      </c>
      <c r="N32" s="81">
        <f>IFERROR(VLOOKUP(VLOOKUP($I$9,リスト!$E$2:$F$14,2,0),リスト!$H$2:$K$3,IF(D32="",3,4),0),0)</f>
        <v>0</v>
      </c>
      <c r="O32" s="82" t="b">
        <f t="shared" si="5"/>
        <v>0</v>
      </c>
      <c r="P32" s="83">
        <f t="shared" si="6"/>
        <v>0</v>
      </c>
    </row>
    <row r="33" spans="1:16" s="41" customFormat="1" ht="30" customHeight="1">
      <c r="A33" s="68">
        <v>44444</v>
      </c>
      <c r="B33" s="69">
        <f t="shared" si="0"/>
        <v>44444</v>
      </c>
      <c r="C33" s="84"/>
      <c r="D33" s="84"/>
      <c r="E33" s="72"/>
      <c r="F33" s="73"/>
      <c r="G33" s="74">
        <f t="shared" si="1"/>
        <v>0</v>
      </c>
      <c r="H33" s="75"/>
      <c r="I33" s="76"/>
      <c r="J33" s="77">
        <f t="shared" si="2"/>
        <v>0</v>
      </c>
      <c r="K33" s="78" t="str">
        <f t="shared" si="3"/>
        <v>0時間0分／0時間0分</v>
      </c>
      <c r="L33" s="79">
        <f t="shared" si="4"/>
        <v>0</v>
      </c>
      <c r="M33" s="80">
        <f>IFERROR(VLOOKUP(VLOOKUP($I$9,リスト!$E$2:$F$14,2,0),リスト!$H$2:$K$3,2,0),0)</f>
        <v>0</v>
      </c>
      <c r="N33" s="81">
        <f>IFERROR(VLOOKUP(VLOOKUP($I$9,リスト!$E$2:$F$14,2,0),リスト!$H$2:$K$3,IF(D33="",3,4),0),0)</f>
        <v>0</v>
      </c>
      <c r="O33" s="82" t="b">
        <f t="shared" si="5"/>
        <v>0</v>
      </c>
      <c r="P33" s="83">
        <f t="shared" si="6"/>
        <v>0</v>
      </c>
    </row>
    <row r="34" spans="1:16" s="41" customFormat="1" ht="30" customHeight="1">
      <c r="A34" s="68">
        <v>44445</v>
      </c>
      <c r="B34" s="69">
        <f t="shared" si="0"/>
        <v>44445</v>
      </c>
      <c r="C34" s="84"/>
      <c r="D34" s="84"/>
      <c r="E34" s="72"/>
      <c r="F34" s="73"/>
      <c r="G34" s="74">
        <f t="shared" si="1"/>
        <v>0</v>
      </c>
      <c r="H34" s="75"/>
      <c r="I34" s="76"/>
      <c r="J34" s="77">
        <f t="shared" si="2"/>
        <v>0</v>
      </c>
      <c r="K34" s="78" t="str">
        <f t="shared" si="3"/>
        <v>0時間0分／0時間0分</v>
      </c>
      <c r="L34" s="79">
        <f t="shared" si="4"/>
        <v>0</v>
      </c>
      <c r="M34" s="80">
        <f>IFERROR(VLOOKUP(VLOOKUP($I$9,リスト!$E$2:$F$14,2,0),リスト!$H$2:$K$3,2,0),0)</f>
        <v>0</v>
      </c>
      <c r="N34" s="81">
        <f>IFERROR(VLOOKUP(VLOOKUP($I$9,リスト!$E$2:$F$14,2,0),リスト!$H$2:$K$3,IF(D34="",3,4),0),0)</f>
        <v>0</v>
      </c>
      <c r="O34" s="82" t="b">
        <f t="shared" si="5"/>
        <v>0</v>
      </c>
      <c r="P34" s="83">
        <f t="shared" si="6"/>
        <v>0</v>
      </c>
    </row>
    <row r="35" spans="1:16" s="41" customFormat="1" ht="30" customHeight="1">
      <c r="A35" s="68">
        <v>44446</v>
      </c>
      <c r="B35" s="69">
        <f t="shared" ref="B35" si="7">A35</f>
        <v>44446</v>
      </c>
      <c r="C35" s="84"/>
      <c r="D35" s="84"/>
      <c r="E35" s="72"/>
      <c r="F35" s="73"/>
      <c r="G35" s="74">
        <f t="shared" si="1"/>
        <v>0</v>
      </c>
      <c r="H35" s="75"/>
      <c r="I35" s="76"/>
      <c r="J35" s="77">
        <f t="shared" si="2"/>
        <v>0</v>
      </c>
      <c r="K35" s="78" t="str">
        <f t="shared" si="3"/>
        <v>0時間0分／0時間0分</v>
      </c>
      <c r="L35" s="79">
        <f t="shared" si="4"/>
        <v>0</v>
      </c>
      <c r="M35" s="80">
        <f>IFERROR(VLOOKUP(VLOOKUP($I$9,リスト!$E$2:$F$14,2,0),リスト!$H$2:$K$3,2,0),0)</f>
        <v>0</v>
      </c>
      <c r="N35" s="81">
        <f>IFERROR(VLOOKUP(VLOOKUP($I$9,リスト!$E$2:$F$14,2,0),リスト!$H$2:$K$3,IF(D35="",3,4),0),0)</f>
        <v>0</v>
      </c>
      <c r="O35" s="82" t="b">
        <f t="shared" si="5"/>
        <v>0</v>
      </c>
      <c r="P35" s="83">
        <f t="shared" si="6"/>
        <v>0</v>
      </c>
    </row>
    <row r="36" spans="1:16" s="41" customFormat="1" ht="30" customHeight="1">
      <c r="A36" s="68">
        <v>44447</v>
      </c>
      <c r="B36" s="69">
        <f t="shared" si="0"/>
        <v>44447</v>
      </c>
      <c r="C36" s="84"/>
      <c r="D36" s="84"/>
      <c r="E36" s="72"/>
      <c r="F36" s="73"/>
      <c r="G36" s="74">
        <f t="shared" si="1"/>
        <v>0</v>
      </c>
      <c r="H36" s="75"/>
      <c r="I36" s="76"/>
      <c r="J36" s="77">
        <f t="shared" si="2"/>
        <v>0</v>
      </c>
      <c r="K36" s="78" t="str">
        <f t="shared" si="3"/>
        <v>0時間0分／0時間0分</v>
      </c>
      <c r="L36" s="79">
        <f t="shared" si="4"/>
        <v>0</v>
      </c>
      <c r="M36" s="80">
        <f>IFERROR(VLOOKUP(VLOOKUP($I$9,リスト!$E$2:$F$14,2,0),リスト!$H$2:$K$3,2,0),0)</f>
        <v>0</v>
      </c>
      <c r="N36" s="81">
        <f>IFERROR(VLOOKUP(VLOOKUP($I$9,リスト!$E$2:$F$14,2,0),リスト!$H$2:$K$3,IF(D36="",3,4),0),0)</f>
        <v>0</v>
      </c>
      <c r="O36" s="82" t="b">
        <f t="shared" si="5"/>
        <v>0</v>
      </c>
      <c r="P36" s="83">
        <f t="shared" si="6"/>
        <v>0</v>
      </c>
    </row>
    <row r="37" spans="1:16" s="41" customFormat="1" ht="30" customHeight="1">
      <c r="A37" s="68">
        <v>44448</v>
      </c>
      <c r="B37" s="69">
        <f t="shared" ref="B37:B39" si="8">A37</f>
        <v>44448</v>
      </c>
      <c r="C37" s="84"/>
      <c r="D37" s="84"/>
      <c r="E37" s="72"/>
      <c r="F37" s="73"/>
      <c r="G37" s="74">
        <f t="shared" si="1"/>
        <v>0</v>
      </c>
      <c r="H37" s="75"/>
      <c r="I37" s="76"/>
      <c r="J37" s="77">
        <f t="shared" si="2"/>
        <v>0</v>
      </c>
      <c r="K37" s="78" t="str">
        <f t="shared" si="3"/>
        <v>0時間0分／0時間0分</v>
      </c>
      <c r="L37" s="79">
        <f t="shared" si="4"/>
        <v>0</v>
      </c>
      <c r="M37" s="80">
        <f>IFERROR(VLOOKUP(VLOOKUP($I$9,リスト!$E$2:$F$14,2,0),リスト!$H$2:$K$3,2,0),0)</f>
        <v>0</v>
      </c>
      <c r="N37" s="81">
        <f>IFERROR(VLOOKUP(VLOOKUP($I$9,リスト!$E$2:$F$14,2,0),リスト!$H$2:$K$3,IF(D37="",3,4),0),0)</f>
        <v>0</v>
      </c>
      <c r="O37" s="82" t="b">
        <f t="shared" si="5"/>
        <v>0</v>
      </c>
      <c r="P37" s="83">
        <f t="shared" si="6"/>
        <v>0</v>
      </c>
    </row>
    <row r="38" spans="1:16" s="41" customFormat="1" ht="30" customHeight="1">
      <c r="A38" s="68">
        <v>44449</v>
      </c>
      <c r="B38" s="69">
        <f t="shared" si="8"/>
        <v>44449</v>
      </c>
      <c r="C38" s="84"/>
      <c r="D38" s="84"/>
      <c r="E38" s="72"/>
      <c r="F38" s="73"/>
      <c r="G38" s="74">
        <f t="shared" si="1"/>
        <v>0</v>
      </c>
      <c r="H38" s="75"/>
      <c r="I38" s="76"/>
      <c r="J38" s="77">
        <f t="shared" si="2"/>
        <v>0</v>
      </c>
      <c r="K38" s="78" t="str">
        <f t="shared" si="3"/>
        <v>0時間0分／0時間0分</v>
      </c>
      <c r="L38" s="79">
        <f t="shared" si="4"/>
        <v>0</v>
      </c>
      <c r="M38" s="80">
        <f>IFERROR(VLOOKUP(VLOOKUP($I$9,リスト!$E$2:$F$14,2,0),リスト!$H$2:$K$3,2,0),0)</f>
        <v>0</v>
      </c>
      <c r="N38" s="81">
        <f>IFERROR(VLOOKUP(VLOOKUP($I$9,リスト!$E$2:$F$14,2,0),リスト!$H$2:$K$3,IF(D38="",3,4),0),0)</f>
        <v>0</v>
      </c>
      <c r="O38" s="82" t="b">
        <f t="shared" si="5"/>
        <v>0</v>
      </c>
      <c r="P38" s="83">
        <f t="shared" si="6"/>
        <v>0</v>
      </c>
    </row>
    <row r="39" spans="1:16" s="41" customFormat="1" ht="30" customHeight="1">
      <c r="A39" s="68">
        <v>44450</v>
      </c>
      <c r="B39" s="69">
        <f t="shared" si="8"/>
        <v>44450</v>
      </c>
      <c r="C39" s="84"/>
      <c r="D39" s="84"/>
      <c r="E39" s="72"/>
      <c r="F39" s="73"/>
      <c r="G39" s="74">
        <f t="shared" si="1"/>
        <v>0</v>
      </c>
      <c r="H39" s="75"/>
      <c r="I39" s="76"/>
      <c r="J39" s="77">
        <f t="shared" si="2"/>
        <v>0</v>
      </c>
      <c r="K39" s="78" t="str">
        <f t="shared" si="3"/>
        <v>0時間0分／0時間0分</v>
      </c>
      <c r="L39" s="79">
        <f t="shared" si="4"/>
        <v>0</v>
      </c>
      <c r="M39" s="80">
        <f>IFERROR(VLOOKUP(VLOOKUP($I$9,リスト!$E$2:$F$14,2,0),リスト!$H$2:$K$3,2,0),0)</f>
        <v>0</v>
      </c>
      <c r="N39" s="81">
        <f>IFERROR(VLOOKUP(VLOOKUP($I$9,リスト!$E$2:$F$14,2,0),リスト!$H$2:$K$3,IF(D39="",3,4),0),0)</f>
        <v>0</v>
      </c>
      <c r="O39" s="82" t="b">
        <f t="shared" si="5"/>
        <v>0</v>
      </c>
      <c r="P39" s="83">
        <f t="shared" si="6"/>
        <v>0</v>
      </c>
    </row>
    <row r="40" spans="1:16" s="41" customFormat="1" ht="30" customHeight="1" thickBot="1">
      <c r="A40" s="68">
        <v>44451</v>
      </c>
      <c r="B40" s="85">
        <f t="shared" si="0"/>
        <v>44451</v>
      </c>
      <c r="C40" s="86"/>
      <c r="D40" s="86"/>
      <c r="E40" s="72"/>
      <c r="F40" s="73"/>
      <c r="G40" s="87">
        <f t="shared" si="1"/>
        <v>0</v>
      </c>
      <c r="H40" s="75"/>
      <c r="I40" s="76"/>
      <c r="J40" s="88">
        <f t="shared" si="2"/>
        <v>0</v>
      </c>
      <c r="K40" s="89" t="str">
        <f t="shared" si="3"/>
        <v>0時間0分／0時間0分</v>
      </c>
      <c r="L40" s="79">
        <f t="shared" si="4"/>
        <v>0</v>
      </c>
      <c r="M40" s="80">
        <f>IFERROR(VLOOKUP(VLOOKUP($I$9,リスト!$E$2:$F$14,2,0),リスト!$H$2:$K$3,2,0),0)</f>
        <v>0</v>
      </c>
      <c r="N40" s="81">
        <f>IFERROR(VLOOKUP(VLOOKUP($I$9,リスト!$E$2:$F$14,2,0),リスト!$H$2:$K$3,IF(D40="",3,4),0),0)</f>
        <v>0</v>
      </c>
      <c r="O40" s="82" t="b">
        <f t="shared" si="5"/>
        <v>0</v>
      </c>
      <c r="P40" s="83">
        <f t="shared" si="6"/>
        <v>0</v>
      </c>
    </row>
    <row r="41" spans="1:16" ht="14.4" customHeight="1" thickTop="1">
      <c r="A41" s="49"/>
      <c r="B41" s="50"/>
      <c r="C41" s="50"/>
      <c r="D41" s="50"/>
      <c r="E41" s="50"/>
      <c r="F41" s="50"/>
      <c r="G41" s="57"/>
      <c r="H41" s="50"/>
      <c r="I41" s="50"/>
      <c r="J41" s="151" t="s">
        <v>66</v>
      </c>
      <c r="K41" s="152"/>
      <c r="L41" s="141">
        <f>SUM(L17:L40)</f>
        <v>0</v>
      </c>
      <c r="M41" s="7"/>
    </row>
    <row r="42" spans="1:16" ht="30" customHeight="1" thickBot="1">
      <c r="A42" s="60"/>
      <c r="B42" s="59"/>
      <c r="C42" s="59"/>
      <c r="D42" s="59"/>
      <c r="E42" s="59"/>
      <c r="F42" s="59"/>
      <c r="G42" s="59"/>
      <c r="H42" s="59"/>
      <c r="I42" s="55"/>
      <c r="J42" s="153"/>
      <c r="K42" s="154"/>
      <c r="L42" s="142"/>
      <c r="M42" s="7"/>
    </row>
    <row r="43" spans="1:16" ht="15" thickBot="1">
      <c r="I43" s="56"/>
      <c r="J43" s="56"/>
      <c r="K43" s="56"/>
      <c r="L43" s="58"/>
    </row>
    <row r="44" spans="1:16" s="21" customFormat="1" ht="20.399999999999999" customHeight="1">
      <c r="A44" s="16" t="s">
        <v>10</v>
      </c>
      <c r="B44" s="19"/>
      <c r="C44" s="19"/>
      <c r="D44" s="19"/>
      <c r="E44" s="19"/>
      <c r="F44" s="19"/>
      <c r="G44" s="19"/>
      <c r="H44" s="19"/>
      <c r="I44" s="19"/>
      <c r="J44" s="19"/>
      <c r="K44" s="20"/>
    </row>
    <row r="45" spans="1:16" s="21" customFormat="1" ht="20.399999999999999" customHeight="1">
      <c r="A45" s="22" t="s">
        <v>5</v>
      </c>
      <c r="B45" s="23"/>
      <c r="C45" s="24"/>
      <c r="D45" s="24"/>
      <c r="E45" s="24"/>
      <c r="F45" s="24"/>
      <c r="G45" s="24"/>
      <c r="H45" s="25" t="s">
        <v>2</v>
      </c>
      <c r="I45" s="24"/>
      <c r="J45" s="23"/>
      <c r="K45" s="26"/>
    </row>
    <row r="46" spans="1:16" s="21" customFormat="1" ht="20.399999999999999" customHeight="1" thickBot="1">
      <c r="A46" s="27"/>
      <c r="B46" s="28"/>
      <c r="C46" s="29"/>
      <c r="D46" s="29"/>
      <c r="E46" s="29"/>
      <c r="F46" s="29"/>
      <c r="G46" s="28" t="s">
        <v>8</v>
      </c>
      <c r="H46" s="29"/>
      <c r="I46" s="29"/>
      <c r="J46" s="28"/>
      <c r="K46" s="30"/>
    </row>
    <row r="48" spans="1:16" s="41" customFormat="1" ht="16.2">
      <c r="A48" s="39" t="s">
        <v>21</v>
      </c>
      <c r="B48" s="40"/>
      <c r="C48" s="40"/>
    </row>
    <row r="49" spans="1:3" s="41" customFormat="1" ht="16.2">
      <c r="A49" s="39" t="s">
        <v>22</v>
      </c>
      <c r="B49" s="40"/>
      <c r="C49" s="40"/>
    </row>
    <row r="50" spans="1:3" s="43" customFormat="1" ht="16.2">
      <c r="A50" s="39" t="s">
        <v>85</v>
      </c>
      <c r="B50" s="42"/>
      <c r="C50" s="42"/>
    </row>
    <row r="51" spans="1:3" s="43" customFormat="1" ht="16.2">
      <c r="A51" s="39" t="s">
        <v>86</v>
      </c>
      <c r="B51" s="42"/>
      <c r="C51" s="42"/>
    </row>
    <row r="52" spans="1:3" s="43" customFormat="1" ht="16.2">
      <c r="A52" s="39" t="s">
        <v>87</v>
      </c>
      <c r="B52" s="42"/>
      <c r="C52" s="42"/>
    </row>
  </sheetData>
  <sheetProtection password="CC31" sheet="1" selectLockedCells="1"/>
  <mergeCells count="14">
    <mergeCell ref="D15:D16"/>
    <mergeCell ref="E15:G15"/>
    <mergeCell ref="H15:J15"/>
    <mergeCell ref="L41:L42"/>
    <mergeCell ref="A15:B16"/>
    <mergeCell ref="C15:C16"/>
    <mergeCell ref="K15:K16"/>
    <mergeCell ref="J41:K42"/>
    <mergeCell ref="A13:L13"/>
    <mergeCell ref="A9:H9"/>
    <mergeCell ref="I9:J9"/>
    <mergeCell ref="A10:H10"/>
    <mergeCell ref="I10:J10"/>
    <mergeCell ref="A11:H11"/>
  </mergeCells>
  <phoneticPr fontId="1"/>
  <pageMargins left="0.70866141732283472" right="0.70866141732283472" top="0.35433070866141736" bottom="0.15748031496062992" header="0.31496062992125984" footer="0.31496062992125984"/>
  <pageSetup paperSize="9" scale="50" orientation="portrait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リスト!$A$2:$A$290</xm:f>
          </x14:formula1>
          <xm:sqref>E17:F40 H17:I40</xm:sqref>
        </x14:dataValidation>
        <x14:dataValidation type="list" allowBlank="1" showInputMessage="1" showErrorMessage="1">
          <x14:formula1>
            <xm:f>リスト!$M$2</xm:f>
          </x14:formula1>
          <xm:sqref>I10:J10 C17:D40</xm:sqref>
        </x14:dataValidation>
        <x14:dataValidation type="list" allowBlank="1" showInputMessage="1" showErrorMessage="1">
          <x14:formula1>
            <xm:f>リスト!$E$2:$E$14</xm:f>
          </x14:formula1>
          <xm:sqref>I9:J9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showGridLines="0" view="pageBreakPreview" zoomScale="70" zoomScaleNormal="55" zoomScaleSheetLayoutView="70" workbookViewId="0"/>
  </sheetViews>
  <sheetFormatPr defaultRowHeight="14.4"/>
  <cols>
    <col min="1" max="1" width="9" style="4" bestFit="1" customWidth="1"/>
    <col min="2" max="2" width="5.69921875" style="3" bestFit="1" customWidth="1"/>
    <col min="3" max="3" width="9.09765625" style="3" customWidth="1"/>
    <col min="4" max="4" width="9.09765625" style="4" customWidth="1"/>
    <col min="5" max="6" width="12.19921875" style="4" customWidth="1"/>
    <col min="7" max="7" width="15" style="4" customWidth="1"/>
    <col min="8" max="9" width="12.19921875" style="4" customWidth="1"/>
    <col min="10" max="10" width="15" style="4" customWidth="1"/>
    <col min="11" max="11" width="23.8984375" style="4" customWidth="1"/>
    <col min="12" max="12" width="26.19921875" style="4" customWidth="1"/>
    <col min="13" max="14" width="14.5" style="4" hidden="1" customWidth="1"/>
    <col min="15" max="15" width="33.59765625" style="4" hidden="1" customWidth="1"/>
    <col min="16" max="17" width="0" style="4" hidden="1" customWidth="1"/>
    <col min="18" max="16384" width="8.796875" style="4"/>
  </cols>
  <sheetData>
    <row r="1" spans="1:16" ht="33">
      <c r="A1" s="13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32"/>
    </row>
    <row r="2" spans="1:16" ht="9.6" customHeight="1" thickBot="1"/>
    <row r="3" spans="1:16" ht="20.399999999999999" customHeight="1">
      <c r="A3" s="16" t="s">
        <v>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93"/>
      <c r="M3" s="31"/>
      <c r="N3" s="97"/>
    </row>
    <row r="4" spans="1:16" ht="20.399999999999999" customHeight="1">
      <c r="A4" s="1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94"/>
      <c r="M4" s="31"/>
    </row>
    <row r="5" spans="1:16" ht="20.399999999999999" customHeight="1">
      <c r="A5" s="18" t="s">
        <v>17</v>
      </c>
      <c r="B5" s="8"/>
      <c r="C5" s="8"/>
      <c r="D5" s="8"/>
      <c r="E5" s="8"/>
      <c r="F5" s="8"/>
      <c r="G5" s="8"/>
      <c r="H5" s="8"/>
      <c r="I5" s="8"/>
      <c r="J5" s="8"/>
      <c r="K5" s="8"/>
      <c r="L5" s="94"/>
      <c r="M5" s="31"/>
    </row>
    <row r="6" spans="1:16" ht="20.399999999999999" customHeight="1">
      <c r="A6" s="17" t="s">
        <v>15</v>
      </c>
      <c r="B6" s="8"/>
      <c r="C6" s="8"/>
      <c r="D6" s="8"/>
      <c r="E6" s="8"/>
      <c r="F6" s="8"/>
      <c r="G6" s="8"/>
      <c r="H6" s="8"/>
      <c r="I6" s="8"/>
      <c r="J6" s="8"/>
      <c r="K6" s="8"/>
      <c r="L6" s="94"/>
      <c r="M6" s="31"/>
    </row>
    <row r="7" spans="1:16" s="99" customFormat="1" ht="20.399999999999999" customHeight="1" thickBot="1">
      <c r="A7" s="98"/>
      <c r="B7" s="66"/>
      <c r="C7" s="66"/>
      <c r="D7" s="66"/>
      <c r="E7" s="66"/>
      <c r="F7" s="66"/>
      <c r="G7" s="66"/>
      <c r="H7" s="66"/>
      <c r="I7" s="66"/>
      <c r="J7" s="66"/>
      <c r="K7" s="66"/>
      <c r="L7" s="95"/>
      <c r="M7" s="31"/>
    </row>
    <row r="8" spans="1:16" ht="21.6" customHeight="1" thickBot="1">
      <c r="A8" s="8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9"/>
      <c r="O8" s="100"/>
    </row>
    <row r="9" spans="1:16" ht="30" customHeight="1" thickTop="1" thickBot="1">
      <c r="A9" s="133" t="s">
        <v>16</v>
      </c>
      <c r="B9" s="133"/>
      <c r="C9" s="133"/>
      <c r="D9" s="133"/>
      <c r="E9" s="133"/>
      <c r="F9" s="133"/>
      <c r="G9" s="133"/>
      <c r="H9" s="134"/>
      <c r="I9" s="155" t="s">
        <v>70</v>
      </c>
      <c r="J9" s="156"/>
      <c r="K9" s="11"/>
      <c r="L9" s="11"/>
      <c r="M9" s="11"/>
      <c r="O9" s="101"/>
    </row>
    <row r="10" spans="1:16" ht="30" customHeight="1" thickTop="1" thickBot="1">
      <c r="A10" s="137" t="s">
        <v>20</v>
      </c>
      <c r="B10" s="137"/>
      <c r="C10" s="137"/>
      <c r="D10" s="137"/>
      <c r="E10" s="137"/>
      <c r="F10" s="137"/>
      <c r="G10" s="137"/>
      <c r="H10" s="138"/>
      <c r="I10" s="155" t="s">
        <v>69</v>
      </c>
      <c r="J10" s="156"/>
      <c r="K10" s="11"/>
      <c r="L10" s="12" t="s">
        <v>14</v>
      </c>
      <c r="M10" s="11"/>
    </row>
    <row r="11" spans="1:16" ht="30" customHeight="1" thickTop="1" thickBot="1">
      <c r="A11" s="133" t="s">
        <v>4</v>
      </c>
      <c r="B11" s="133"/>
      <c r="C11" s="133"/>
      <c r="D11" s="133"/>
      <c r="E11" s="133"/>
      <c r="F11" s="133"/>
      <c r="G11" s="133"/>
      <c r="H11" s="134"/>
      <c r="I11" s="102">
        <v>210</v>
      </c>
      <c r="J11" s="103">
        <f>IF(I11&lt;100,1,FLOOR(I11/100,1))</f>
        <v>2</v>
      </c>
      <c r="K11" s="62"/>
      <c r="L11" s="15">
        <f>IF(I10="","左記②に該当する施設用の様式です",L41)</f>
        <v>183264</v>
      </c>
    </row>
    <row r="12" spans="1:16" ht="17.399999999999999" customHeight="1" thickTop="1">
      <c r="A12" s="6"/>
      <c r="B12" s="6"/>
      <c r="C12" s="6"/>
      <c r="D12" s="6"/>
      <c r="E12" s="6"/>
      <c r="F12" s="6"/>
      <c r="G12" s="6"/>
      <c r="H12" s="6"/>
      <c r="I12" s="9"/>
      <c r="J12" s="9"/>
      <c r="K12" s="9"/>
      <c r="L12" s="9"/>
      <c r="M12" s="9"/>
      <c r="N12" s="9"/>
    </row>
    <row r="13" spans="1:16" ht="31.5" customHeight="1">
      <c r="A13" s="132" t="s">
        <v>18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9"/>
      <c r="N13" s="9"/>
    </row>
    <row r="14" spans="1:16" ht="18.75" customHeight="1" thickBot="1">
      <c r="A14" s="5"/>
      <c r="D14" s="53"/>
    </row>
    <row r="15" spans="1:16" ht="31.5" customHeight="1">
      <c r="A15" s="143"/>
      <c r="B15" s="144"/>
      <c r="C15" s="147" t="s">
        <v>25</v>
      </c>
      <c r="D15" s="139" t="s">
        <v>26</v>
      </c>
      <c r="E15" s="140" t="s">
        <v>0</v>
      </c>
      <c r="F15" s="140"/>
      <c r="G15" s="140"/>
      <c r="H15" s="140" t="s">
        <v>1</v>
      </c>
      <c r="I15" s="140"/>
      <c r="J15" s="140"/>
      <c r="K15" s="149" t="s">
        <v>11</v>
      </c>
      <c r="L15" s="54" t="s">
        <v>13</v>
      </c>
      <c r="M15" s="7"/>
    </row>
    <row r="16" spans="1:16" s="108" customFormat="1" ht="58.2" thickBot="1">
      <c r="A16" s="145"/>
      <c r="B16" s="146"/>
      <c r="C16" s="148"/>
      <c r="D16" s="139"/>
      <c r="E16" s="33" t="s">
        <v>23</v>
      </c>
      <c r="F16" s="34" t="s">
        <v>24</v>
      </c>
      <c r="G16" s="35" t="s">
        <v>9</v>
      </c>
      <c r="H16" s="33" t="s">
        <v>23</v>
      </c>
      <c r="I16" s="34" t="s">
        <v>24</v>
      </c>
      <c r="J16" s="36" t="s">
        <v>19</v>
      </c>
      <c r="K16" s="150"/>
      <c r="L16" s="37" t="s">
        <v>6</v>
      </c>
      <c r="M16" s="104" t="s">
        <v>61</v>
      </c>
      <c r="N16" s="105" t="s">
        <v>62</v>
      </c>
      <c r="O16" s="106" t="s">
        <v>81</v>
      </c>
      <c r="P16" s="107" t="s">
        <v>84</v>
      </c>
    </row>
    <row r="17" spans="1:16" s="119" customFormat="1" ht="30" customHeight="1" thickTop="1">
      <c r="A17" s="68">
        <v>44428</v>
      </c>
      <c r="B17" s="69">
        <f>A17</f>
        <v>44428</v>
      </c>
      <c r="C17" s="109"/>
      <c r="D17" s="110"/>
      <c r="E17" s="111">
        <v>0.41666666666666602</v>
      </c>
      <c r="F17" s="112">
        <v>0.874999999999997</v>
      </c>
      <c r="G17" s="74">
        <f>IF(F17-E17&lt;0,0,F17-E17)</f>
        <v>0.45833333333333098</v>
      </c>
      <c r="H17" s="113">
        <v>0.41666666666666602</v>
      </c>
      <c r="I17" s="112">
        <v>0.79166666666666397</v>
      </c>
      <c r="J17" s="114">
        <f>IF(O17=TRUE,F17-N17,0)</f>
        <v>8.3333333333330373E-2</v>
      </c>
      <c r="K17" s="78" t="str">
        <f>CONCATENATE(TEXT(J17,"[h]時間m分"),"／",TEXT(G17,"[h]時間m分"))</f>
        <v>2時間0分／11時間0分</v>
      </c>
      <c r="L17" s="79">
        <f>IFERROR(FLOOR($J$11*20000*P17,1),0)</f>
        <v>7272</v>
      </c>
      <c r="M17" s="115">
        <f>IFERROR(VLOOKUP(VLOOKUP($I$9,リスト!$E$2:$F$14,2,0),リスト!$H$2:$K$3,2,0),0)</f>
        <v>0.20833333333333334</v>
      </c>
      <c r="N17" s="116">
        <f>IFERROR(VLOOKUP(VLOOKUP($I$9,リスト!$E$2:$F$14,2,0),リスト!$H$2:$K$3,IF(D17="",3,4),0),0)</f>
        <v>0.79166666666666663</v>
      </c>
      <c r="O17" s="117" t="b">
        <f>IF(AND(E17&lt;N17,I17&lt;=N17,N17&lt;F17),TRUE,FALSE)</f>
        <v>1</v>
      </c>
      <c r="P17" s="118">
        <f>IFERROR((HOUR(J17)*60+MINUTE(J17))/(TEXT(G17,"[hh]")*60+MINUTE(G17)),0)</f>
        <v>0.18181818181818182</v>
      </c>
    </row>
    <row r="18" spans="1:16" s="119" customFormat="1" ht="30" customHeight="1">
      <c r="A18" s="68">
        <v>44429</v>
      </c>
      <c r="B18" s="69">
        <f t="shared" ref="B18:B40" si="0">A18</f>
        <v>44429</v>
      </c>
      <c r="C18" s="120"/>
      <c r="D18" s="120"/>
      <c r="E18" s="111">
        <v>0.41666666666666602</v>
      </c>
      <c r="F18" s="112">
        <v>0.91666666666666397</v>
      </c>
      <c r="G18" s="74">
        <f t="shared" ref="G18:G40" si="1">IF(F18-E18&lt;0,0,F18-E18)</f>
        <v>0.49999999999999795</v>
      </c>
      <c r="H18" s="121">
        <v>0.41666666666666602</v>
      </c>
      <c r="I18" s="122">
        <v>0.79166666666666397</v>
      </c>
      <c r="J18" s="114">
        <f t="shared" ref="J18:J40" si="2">IF(O18=TRUE,F18-N18,0)</f>
        <v>0.12499999999999734</v>
      </c>
      <c r="K18" s="78" t="str">
        <f t="shared" ref="K18:K40" si="3">CONCATENATE(TEXT(J18,"[h]時間m分"),"／",TEXT(G18,"[h]時間m分"))</f>
        <v>3時間0分／12時間0分</v>
      </c>
      <c r="L18" s="79">
        <f t="shared" ref="L18:L40" si="4">IFERROR(FLOOR($J$11*20000*P18,1),0)</f>
        <v>10000</v>
      </c>
      <c r="M18" s="115">
        <f>IFERROR(VLOOKUP(VLOOKUP($I$9,リスト!$E$2:$F$14,2,0),リスト!$H$2:$K$3,2,0),0)</f>
        <v>0.20833333333333334</v>
      </c>
      <c r="N18" s="116">
        <f>IFERROR(VLOOKUP(VLOOKUP($I$9,リスト!$E$2:$F$14,2,0),リスト!$H$2:$K$3,IF(D18="",3,4),0),0)</f>
        <v>0.79166666666666663</v>
      </c>
      <c r="O18" s="117" t="b">
        <f t="shared" ref="O18:O40" si="5">IF(AND(E18&lt;N18,I18&lt;=N18,N18&lt;F18),TRUE,FALSE)</f>
        <v>1</v>
      </c>
      <c r="P18" s="118">
        <f t="shared" ref="P18:P40" si="6">IFERROR((HOUR(J18)*60+MINUTE(J18))/(TEXT(G18,"[hh]")*60+MINUTE(G18)),0)</f>
        <v>0.25</v>
      </c>
    </row>
    <row r="19" spans="1:16" s="119" customFormat="1" ht="30" customHeight="1">
      <c r="A19" s="68">
        <v>44430</v>
      </c>
      <c r="B19" s="69">
        <f t="shared" si="0"/>
        <v>44430</v>
      </c>
      <c r="C19" s="120"/>
      <c r="D19" s="120"/>
      <c r="E19" s="111">
        <v>0.41666666666666602</v>
      </c>
      <c r="F19" s="112">
        <v>0.91666666666666397</v>
      </c>
      <c r="G19" s="74">
        <f t="shared" si="1"/>
        <v>0.49999999999999795</v>
      </c>
      <c r="H19" s="121">
        <v>0.41666666666666602</v>
      </c>
      <c r="I19" s="122">
        <v>0.79166666666666397</v>
      </c>
      <c r="J19" s="114">
        <f t="shared" si="2"/>
        <v>0.12499999999999734</v>
      </c>
      <c r="K19" s="78" t="str">
        <f t="shared" si="3"/>
        <v>3時間0分／12時間0分</v>
      </c>
      <c r="L19" s="79">
        <f t="shared" si="4"/>
        <v>10000</v>
      </c>
      <c r="M19" s="115">
        <f>IFERROR(VLOOKUP(VLOOKUP($I$9,リスト!$E$2:$F$14,2,0),リスト!$H$2:$K$3,2,0),0)</f>
        <v>0.20833333333333334</v>
      </c>
      <c r="N19" s="116">
        <f>IFERROR(VLOOKUP(VLOOKUP($I$9,リスト!$E$2:$F$14,2,0),リスト!$H$2:$K$3,IF(D19="",3,4),0),0)</f>
        <v>0.79166666666666663</v>
      </c>
      <c r="O19" s="117" t="b">
        <f t="shared" si="5"/>
        <v>1</v>
      </c>
      <c r="P19" s="118">
        <f t="shared" si="6"/>
        <v>0.25</v>
      </c>
    </row>
    <row r="20" spans="1:16" s="119" customFormat="1" ht="30" customHeight="1">
      <c r="A20" s="68">
        <v>44431</v>
      </c>
      <c r="B20" s="69">
        <f t="shared" si="0"/>
        <v>44431</v>
      </c>
      <c r="C20" s="120"/>
      <c r="D20" s="120"/>
      <c r="E20" s="111">
        <v>0.41666666666666602</v>
      </c>
      <c r="F20" s="112">
        <v>0.874999999999997</v>
      </c>
      <c r="G20" s="74">
        <f t="shared" si="1"/>
        <v>0.45833333333333098</v>
      </c>
      <c r="H20" s="121">
        <v>0.41666666666666602</v>
      </c>
      <c r="I20" s="122">
        <v>0.79166666666666397</v>
      </c>
      <c r="J20" s="114">
        <f t="shared" si="2"/>
        <v>8.3333333333330373E-2</v>
      </c>
      <c r="K20" s="78" t="str">
        <f t="shared" si="3"/>
        <v>2時間0分／11時間0分</v>
      </c>
      <c r="L20" s="79">
        <f t="shared" si="4"/>
        <v>7272</v>
      </c>
      <c r="M20" s="115">
        <f>IFERROR(VLOOKUP(VLOOKUP($I$9,リスト!$E$2:$F$14,2,0),リスト!$H$2:$K$3,2,0),0)</f>
        <v>0.20833333333333334</v>
      </c>
      <c r="N20" s="116">
        <f>IFERROR(VLOOKUP(VLOOKUP($I$9,リスト!$E$2:$F$14,2,0),リスト!$H$2:$K$3,IF(D20="",3,4),0),0)</f>
        <v>0.79166666666666663</v>
      </c>
      <c r="O20" s="117" t="b">
        <f t="shared" si="5"/>
        <v>1</v>
      </c>
      <c r="P20" s="118">
        <f t="shared" si="6"/>
        <v>0.18181818181818182</v>
      </c>
    </row>
    <row r="21" spans="1:16" s="119" customFormat="1" ht="30" customHeight="1">
      <c r="A21" s="68">
        <v>44432</v>
      </c>
      <c r="B21" s="69">
        <f t="shared" si="0"/>
        <v>44432</v>
      </c>
      <c r="C21" s="120"/>
      <c r="D21" s="120"/>
      <c r="E21" s="111">
        <v>0.41666666666666602</v>
      </c>
      <c r="F21" s="112">
        <v>0.874999999999997</v>
      </c>
      <c r="G21" s="74">
        <f t="shared" si="1"/>
        <v>0.45833333333333098</v>
      </c>
      <c r="H21" s="121">
        <v>0.41666666666666602</v>
      </c>
      <c r="I21" s="122">
        <v>0.79166666666666397</v>
      </c>
      <c r="J21" s="114">
        <f t="shared" si="2"/>
        <v>8.3333333333330373E-2</v>
      </c>
      <c r="K21" s="78" t="str">
        <f t="shared" si="3"/>
        <v>2時間0分／11時間0分</v>
      </c>
      <c r="L21" s="79">
        <f t="shared" si="4"/>
        <v>7272</v>
      </c>
      <c r="M21" s="115">
        <f>IFERROR(VLOOKUP(VLOOKUP($I$9,リスト!$E$2:$F$14,2,0),リスト!$H$2:$K$3,2,0),0)</f>
        <v>0.20833333333333334</v>
      </c>
      <c r="N21" s="116">
        <f>IFERROR(VLOOKUP(VLOOKUP($I$9,リスト!$E$2:$F$14,2,0),リスト!$H$2:$K$3,IF(D21="",3,4),0),0)</f>
        <v>0.79166666666666663</v>
      </c>
      <c r="O21" s="117" t="b">
        <f t="shared" si="5"/>
        <v>1</v>
      </c>
      <c r="P21" s="118">
        <f t="shared" si="6"/>
        <v>0.18181818181818182</v>
      </c>
    </row>
    <row r="22" spans="1:16" s="119" customFormat="1" ht="30" customHeight="1">
      <c r="A22" s="68">
        <v>44433</v>
      </c>
      <c r="B22" s="69">
        <f t="shared" si="0"/>
        <v>44433</v>
      </c>
      <c r="C22" s="120"/>
      <c r="D22" s="120"/>
      <c r="E22" s="111">
        <v>0.41666666666666602</v>
      </c>
      <c r="F22" s="112">
        <v>0.83333333333333104</v>
      </c>
      <c r="G22" s="74">
        <f t="shared" si="1"/>
        <v>0.41666666666666502</v>
      </c>
      <c r="H22" s="121">
        <v>0.41666666666666602</v>
      </c>
      <c r="I22" s="122">
        <v>0.79166666666666397</v>
      </c>
      <c r="J22" s="114">
        <f t="shared" si="2"/>
        <v>4.1666666666664409E-2</v>
      </c>
      <c r="K22" s="78" t="str">
        <f t="shared" si="3"/>
        <v>1時間0分／10時間0分</v>
      </c>
      <c r="L22" s="79">
        <f t="shared" si="4"/>
        <v>4000</v>
      </c>
      <c r="M22" s="115">
        <f>IFERROR(VLOOKUP(VLOOKUP($I$9,リスト!$E$2:$F$14,2,0),リスト!$H$2:$K$3,2,0),0)</f>
        <v>0.20833333333333334</v>
      </c>
      <c r="N22" s="116">
        <f>IFERROR(VLOOKUP(VLOOKUP($I$9,リスト!$E$2:$F$14,2,0),リスト!$H$2:$K$3,IF(D22="",3,4),0),0)</f>
        <v>0.79166666666666663</v>
      </c>
      <c r="O22" s="117" t="b">
        <f t="shared" si="5"/>
        <v>1</v>
      </c>
      <c r="P22" s="118">
        <f t="shared" si="6"/>
        <v>0.1</v>
      </c>
    </row>
    <row r="23" spans="1:16" s="119" customFormat="1" ht="30" customHeight="1">
      <c r="A23" s="68">
        <v>44434</v>
      </c>
      <c r="B23" s="69">
        <f t="shared" si="0"/>
        <v>44434</v>
      </c>
      <c r="C23" s="120"/>
      <c r="D23" s="120"/>
      <c r="E23" s="111">
        <v>0.41666666666666602</v>
      </c>
      <c r="F23" s="112">
        <v>0.874999999999997</v>
      </c>
      <c r="G23" s="74">
        <f t="shared" si="1"/>
        <v>0.45833333333333098</v>
      </c>
      <c r="H23" s="121">
        <v>0.41666666666666602</v>
      </c>
      <c r="I23" s="122">
        <v>0.79166666666666397</v>
      </c>
      <c r="J23" s="114">
        <f t="shared" si="2"/>
        <v>8.3333333333330373E-2</v>
      </c>
      <c r="K23" s="78" t="str">
        <f t="shared" si="3"/>
        <v>2時間0分／11時間0分</v>
      </c>
      <c r="L23" s="79">
        <f t="shared" si="4"/>
        <v>7272</v>
      </c>
      <c r="M23" s="115">
        <f>IFERROR(VLOOKUP(VLOOKUP($I$9,リスト!$E$2:$F$14,2,0),リスト!$H$2:$K$3,2,0),0)</f>
        <v>0.20833333333333334</v>
      </c>
      <c r="N23" s="116">
        <f>IFERROR(VLOOKUP(VLOOKUP($I$9,リスト!$E$2:$F$14,2,0),リスト!$H$2:$K$3,IF(D23="",3,4),0),0)</f>
        <v>0.79166666666666663</v>
      </c>
      <c r="O23" s="117" t="b">
        <f t="shared" si="5"/>
        <v>1</v>
      </c>
      <c r="P23" s="118">
        <f t="shared" si="6"/>
        <v>0.18181818181818182</v>
      </c>
    </row>
    <row r="24" spans="1:16" s="119" customFormat="1" ht="30" customHeight="1">
      <c r="A24" s="68">
        <v>44435</v>
      </c>
      <c r="B24" s="69">
        <f t="shared" si="0"/>
        <v>44435</v>
      </c>
      <c r="C24" s="120"/>
      <c r="D24" s="120"/>
      <c r="E24" s="111">
        <v>0.41666666666666602</v>
      </c>
      <c r="F24" s="112">
        <v>0.874999999999997</v>
      </c>
      <c r="G24" s="74">
        <f t="shared" si="1"/>
        <v>0.45833333333333098</v>
      </c>
      <c r="H24" s="121">
        <v>0.41666666666666602</v>
      </c>
      <c r="I24" s="122">
        <v>0.79166666666666397</v>
      </c>
      <c r="J24" s="114">
        <f t="shared" si="2"/>
        <v>8.3333333333330373E-2</v>
      </c>
      <c r="K24" s="78" t="str">
        <f t="shared" si="3"/>
        <v>2時間0分／11時間0分</v>
      </c>
      <c r="L24" s="79">
        <f t="shared" si="4"/>
        <v>7272</v>
      </c>
      <c r="M24" s="115">
        <f>IFERROR(VLOOKUP(VLOOKUP($I$9,リスト!$E$2:$F$14,2,0),リスト!$H$2:$K$3,2,0),0)</f>
        <v>0.20833333333333334</v>
      </c>
      <c r="N24" s="116">
        <f>IFERROR(VLOOKUP(VLOOKUP($I$9,リスト!$E$2:$F$14,2,0),リスト!$H$2:$K$3,IF(D24="",3,4),0),0)</f>
        <v>0.79166666666666663</v>
      </c>
      <c r="O24" s="117" t="b">
        <f t="shared" si="5"/>
        <v>1</v>
      </c>
      <c r="P24" s="118">
        <f t="shared" si="6"/>
        <v>0.18181818181818182</v>
      </c>
    </row>
    <row r="25" spans="1:16" s="119" customFormat="1" ht="30" customHeight="1">
      <c r="A25" s="68">
        <v>44436</v>
      </c>
      <c r="B25" s="69">
        <f t="shared" si="0"/>
        <v>44436</v>
      </c>
      <c r="C25" s="120"/>
      <c r="D25" s="120"/>
      <c r="E25" s="111">
        <v>0.41666666666666602</v>
      </c>
      <c r="F25" s="112">
        <v>0.91666666666666397</v>
      </c>
      <c r="G25" s="74">
        <f t="shared" si="1"/>
        <v>0.49999999999999795</v>
      </c>
      <c r="H25" s="121">
        <v>0.41666666666666602</v>
      </c>
      <c r="I25" s="122">
        <v>0.79166666666666397</v>
      </c>
      <c r="J25" s="114">
        <f t="shared" si="2"/>
        <v>0.12499999999999734</v>
      </c>
      <c r="K25" s="78" t="str">
        <f t="shared" si="3"/>
        <v>3時間0分／12時間0分</v>
      </c>
      <c r="L25" s="79">
        <f t="shared" si="4"/>
        <v>10000</v>
      </c>
      <c r="M25" s="115">
        <f>IFERROR(VLOOKUP(VLOOKUP($I$9,リスト!$E$2:$F$14,2,0),リスト!$H$2:$K$3,2,0),0)</f>
        <v>0.20833333333333334</v>
      </c>
      <c r="N25" s="116">
        <f>IFERROR(VLOOKUP(VLOOKUP($I$9,リスト!$E$2:$F$14,2,0),リスト!$H$2:$K$3,IF(D25="",3,4),0),0)</f>
        <v>0.79166666666666663</v>
      </c>
      <c r="O25" s="117" t="b">
        <f t="shared" si="5"/>
        <v>1</v>
      </c>
      <c r="P25" s="118">
        <f t="shared" si="6"/>
        <v>0.25</v>
      </c>
    </row>
    <row r="26" spans="1:16" s="119" customFormat="1" ht="30" customHeight="1">
      <c r="A26" s="68">
        <v>44437</v>
      </c>
      <c r="B26" s="69">
        <f t="shared" si="0"/>
        <v>44437</v>
      </c>
      <c r="C26" s="120"/>
      <c r="D26" s="120"/>
      <c r="E26" s="111">
        <v>0.41666666666666602</v>
      </c>
      <c r="F26" s="112">
        <v>0.91666666666666397</v>
      </c>
      <c r="G26" s="74">
        <f t="shared" si="1"/>
        <v>0.49999999999999795</v>
      </c>
      <c r="H26" s="121">
        <v>0.41666666666666602</v>
      </c>
      <c r="I26" s="122">
        <v>0.79166666666666397</v>
      </c>
      <c r="J26" s="114">
        <f t="shared" si="2"/>
        <v>0.12499999999999734</v>
      </c>
      <c r="K26" s="78" t="str">
        <f t="shared" si="3"/>
        <v>3時間0分／12時間0分</v>
      </c>
      <c r="L26" s="79">
        <f t="shared" si="4"/>
        <v>10000</v>
      </c>
      <c r="M26" s="115">
        <f>IFERROR(VLOOKUP(VLOOKUP($I$9,リスト!$E$2:$F$14,2,0),リスト!$H$2:$K$3,2,0),0)</f>
        <v>0.20833333333333334</v>
      </c>
      <c r="N26" s="116">
        <f>IFERROR(VLOOKUP(VLOOKUP($I$9,リスト!$E$2:$F$14,2,0),リスト!$H$2:$K$3,IF(D26="",3,4),0),0)</f>
        <v>0.79166666666666663</v>
      </c>
      <c r="O26" s="117" t="b">
        <f t="shared" si="5"/>
        <v>1</v>
      </c>
      <c r="P26" s="118">
        <f t="shared" si="6"/>
        <v>0.25</v>
      </c>
    </row>
    <row r="27" spans="1:16" s="119" customFormat="1" ht="30" customHeight="1">
      <c r="A27" s="68">
        <v>44438</v>
      </c>
      <c r="B27" s="69">
        <f t="shared" si="0"/>
        <v>44438</v>
      </c>
      <c r="C27" s="120"/>
      <c r="D27" s="120"/>
      <c r="E27" s="111">
        <v>0.41666666666666602</v>
      </c>
      <c r="F27" s="112">
        <v>0.874999999999997</v>
      </c>
      <c r="G27" s="74">
        <f t="shared" si="1"/>
        <v>0.45833333333333098</v>
      </c>
      <c r="H27" s="121">
        <v>0.41666666666666602</v>
      </c>
      <c r="I27" s="122">
        <v>0.79166666666666397</v>
      </c>
      <c r="J27" s="114">
        <f t="shared" si="2"/>
        <v>8.3333333333330373E-2</v>
      </c>
      <c r="K27" s="78" t="str">
        <f t="shared" si="3"/>
        <v>2時間0分／11時間0分</v>
      </c>
      <c r="L27" s="79">
        <f t="shared" si="4"/>
        <v>7272</v>
      </c>
      <c r="M27" s="115">
        <f>IFERROR(VLOOKUP(VLOOKUP($I$9,リスト!$E$2:$F$14,2,0),リスト!$H$2:$K$3,2,0),0)</f>
        <v>0.20833333333333334</v>
      </c>
      <c r="N27" s="116">
        <f>IFERROR(VLOOKUP(VLOOKUP($I$9,リスト!$E$2:$F$14,2,0),リスト!$H$2:$K$3,IF(D27="",3,4),0),0)</f>
        <v>0.79166666666666663</v>
      </c>
      <c r="O27" s="117" t="b">
        <f t="shared" si="5"/>
        <v>1</v>
      </c>
      <c r="P27" s="118">
        <f t="shared" si="6"/>
        <v>0.18181818181818182</v>
      </c>
    </row>
    <row r="28" spans="1:16" s="119" customFormat="1" ht="30" customHeight="1">
      <c r="A28" s="68">
        <v>44439</v>
      </c>
      <c r="B28" s="69">
        <f t="shared" si="0"/>
        <v>44439</v>
      </c>
      <c r="C28" s="120"/>
      <c r="D28" s="120"/>
      <c r="E28" s="111">
        <v>0.41666666666666602</v>
      </c>
      <c r="F28" s="112">
        <v>0.874999999999997</v>
      </c>
      <c r="G28" s="74">
        <f t="shared" si="1"/>
        <v>0.45833333333333098</v>
      </c>
      <c r="H28" s="121">
        <v>0.41666666666666602</v>
      </c>
      <c r="I28" s="122">
        <v>0.79166666666666397</v>
      </c>
      <c r="J28" s="114">
        <f t="shared" si="2"/>
        <v>8.3333333333330373E-2</v>
      </c>
      <c r="K28" s="78" t="str">
        <f t="shared" si="3"/>
        <v>2時間0分／11時間0分</v>
      </c>
      <c r="L28" s="79">
        <f t="shared" si="4"/>
        <v>7272</v>
      </c>
      <c r="M28" s="115">
        <f>IFERROR(VLOOKUP(VLOOKUP($I$9,リスト!$E$2:$F$14,2,0),リスト!$H$2:$K$3,2,0),0)</f>
        <v>0.20833333333333334</v>
      </c>
      <c r="N28" s="116">
        <f>IFERROR(VLOOKUP(VLOOKUP($I$9,リスト!$E$2:$F$14,2,0),リスト!$H$2:$K$3,IF(D28="",3,4),0),0)</f>
        <v>0.79166666666666663</v>
      </c>
      <c r="O28" s="117" t="b">
        <f t="shared" si="5"/>
        <v>1</v>
      </c>
      <c r="P28" s="118">
        <f t="shared" si="6"/>
        <v>0.18181818181818182</v>
      </c>
    </row>
    <row r="29" spans="1:16" s="119" customFormat="1" ht="30" customHeight="1">
      <c r="A29" s="68">
        <v>44440</v>
      </c>
      <c r="B29" s="69">
        <f t="shared" si="0"/>
        <v>44440</v>
      </c>
      <c r="C29" s="120"/>
      <c r="D29" s="120"/>
      <c r="E29" s="111">
        <v>0.41666666666666602</v>
      </c>
      <c r="F29" s="112">
        <v>0.83333333333333104</v>
      </c>
      <c r="G29" s="74">
        <f t="shared" si="1"/>
        <v>0.41666666666666502</v>
      </c>
      <c r="H29" s="121">
        <v>0.41666666666666602</v>
      </c>
      <c r="I29" s="122">
        <v>0.79166666666666397</v>
      </c>
      <c r="J29" s="114">
        <f t="shared" si="2"/>
        <v>4.1666666666664409E-2</v>
      </c>
      <c r="K29" s="78" t="str">
        <f t="shared" si="3"/>
        <v>1時間0分／10時間0分</v>
      </c>
      <c r="L29" s="79">
        <f t="shared" si="4"/>
        <v>4000</v>
      </c>
      <c r="M29" s="115">
        <f>IFERROR(VLOOKUP(VLOOKUP($I$9,リスト!$E$2:$F$14,2,0),リスト!$H$2:$K$3,2,0),0)</f>
        <v>0.20833333333333334</v>
      </c>
      <c r="N29" s="116">
        <f>IFERROR(VLOOKUP(VLOOKUP($I$9,リスト!$E$2:$F$14,2,0),リスト!$H$2:$K$3,IF(D29="",3,4),0),0)</f>
        <v>0.79166666666666663</v>
      </c>
      <c r="O29" s="117" t="b">
        <f t="shared" si="5"/>
        <v>1</v>
      </c>
      <c r="P29" s="118">
        <f t="shared" si="6"/>
        <v>0.1</v>
      </c>
    </row>
    <row r="30" spans="1:16" s="119" customFormat="1" ht="30" customHeight="1">
      <c r="A30" s="68">
        <v>44441</v>
      </c>
      <c r="B30" s="69">
        <f t="shared" si="0"/>
        <v>44441</v>
      </c>
      <c r="C30" s="120"/>
      <c r="D30" s="120"/>
      <c r="E30" s="111">
        <v>0.41666666666666602</v>
      </c>
      <c r="F30" s="112">
        <v>0.874999999999997</v>
      </c>
      <c r="G30" s="74">
        <f t="shared" si="1"/>
        <v>0.45833333333333098</v>
      </c>
      <c r="H30" s="121">
        <v>0.41666666666666602</v>
      </c>
      <c r="I30" s="122">
        <v>0.79166666666666397</v>
      </c>
      <c r="J30" s="114">
        <f t="shared" si="2"/>
        <v>8.3333333333330373E-2</v>
      </c>
      <c r="K30" s="78" t="str">
        <f t="shared" si="3"/>
        <v>2時間0分／11時間0分</v>
      </c>
      <c r="L30" s="79">
        <f t="shared" si="4"/>
        <v>7272</v>
      </c>
      <c r="M30" s="115">
        <f>IFERROR(VLOOKUP(VLOOKUP($I$9,リスト!$E$2:$F$14,2,0),リスト!$H$2:$K$3,2,0),0)</f>
        <v>0.20833333333333334</v>
      </c>
      <c r="N30" s="116">
        <f>IFERROR(VLOOKUP(VLOOKUP($I$9,リスト!$E$2:$F$14,2,0),リスト!$H$2:$K$3,IF(D30="",3,4),0),0)</f>
        <v>0.79166666666666663</v>
      </c>
      <c r="O30" s="117" t="b">
        <f t="shared" si="5"/>
        <v>1</v>
      </c>
      <c r="P30" s="118">
        <f t="shared" si="6"/>
        <v>0.18181818181818182</v>
      </c>
    </row>
    <row r="31" spans="1:16" s="119" customFormat="1" ht="30" customHeight="1">
      <c r="A31" s="68">
        <v>44442</v>
      </c>
      <c r="B31" s="69">
        <f t="shared" si="0"/>
        <v>44442</v>
      </c>
      <c r="C31" s="120"/>
      <c r="D31" s="120"/>
      <c r="E31" s="111">
        <v>0.41666666666666602</v>
      </c>
      <c r="F31" s="112">
        <v>0.874999999999997</v>
      </c>
      <c r="G31" s="74">
        <f t="shared" si="1"/>
        <v>0.45833333333333098</v>
      </c>
      <c r="H31" s="121">
        <v>0.41666666666666602</v>
      </c>
      <c r="I31" s="122">
        <v>0.79166666666666397</v>
      </c>
      <c r="J31" s="114">
        <f t="shared" si="2"/>
        <v>8.3333333333330373E-2</v>
      </c>
      <c r="K31" s="78" t="str">
        <f t="shared" si="3"/>
        <v>2時間0分／11時間0分</v>
      </c>
      <c r="L31" s="79">
        <f t="shared" si="4"/>
        <v>7272</v>
      </c>
      <c r="M31" s="115">
        <f>IFERROR(VLOOKUP(VLOOKUP($I$9,リスト!$E$2:$F$14,2,0),リスト!$H$2:$K$3,2,0),0)</f>
        <v>0.20833333333333334</v>
      </c>
      <c r="N31" s="116">
        <f>IFERROR(VLOOKUP(VLOOKUP($I$9,リスト!$E$2:$F$14,2,0),リスト!$H$2:$K$3,IF(D31="",3,4),0),0)</f>
        <v>0.79166666666666663</v>
      </c>
      <c r="O31" s="117" t="b">
        <f t="shared" si="5"/>
        <v>1</v>
      </c>
      <c r="P31" s="118">
        <f t="shared" si="6"/>
        <v>0.18181818181818182</v>
      </c>
    </row>
    <row r="32" spans="1:16" s="119" customFormat="1" ht="30" customHeight="1">
      <c r="A32" s="68">
        <v>44443</v>
      </c>
      <c r="B32" s="69">
        <f t="shared" si="0"/>
        <v>44443</v>
      </c>
      <c r="C32" s="120"/>
      <c r="D32" s="120"/>
      <c r="E32" s="111">
        <v>0.41666666666666602</v>
      </c>
      <c r="F32" s="112">
        <v>0.91666666666666397</v>
      </c>
      <c r="G32" s="74">
        <f t="shared" si="1"/>
        <v>0.49999999999999795</v>
      </c>
      <c r="H32" s="121">
        <v>0.41666666666666602</v>
      </c>
      <c r="I32" s="122">
        <v>0.79166666666666397</v>
      </c>
      <c r="J32" s="114">
        <f t="shared" si="2"/>
        <v>0.12499999999999734</v>
      </c>
      <c r="K32" s="78" t="str">
        <f t="shared" si="3"/>
        <v>3時間0分／12時間0分</v>
      </c>
      <c r="L32" s="79">
        <f t="shared" si="4"/>
        <v>10000</v>
      </c>
      <c r="M32" s="115">
        <f>IFERROR(VLOOKUP(VLOOKUP($I$9,リスト!$E$2:$F$14,2,0),リスト!$H$2:$K$3,2,0),0)</f>
        <v>0.20833333333333334</v>
      </c>
      <c r="N32" s="116">
        <f>IFERROR(VLOOKUP(VLOOKUP($I$9,リスト!$E$2:$F$14,2,0),リスト!$H$2:$K$3,IF(D32="",3,4),0),0)</f>
        <v>0.79166666666666663</v>
      </c>
      <c r="O32" s="117" t="b">
        <f t="shared" si="5"/>
        <v>1</v>
      </c>
      <c r="P32" s="118">
        <f t="shared" si="6"/>
        <v>0.25</v>
      </c>
    </row>
    <row r="33" spans="1:16" s="119" customFormat="1" ht="30" customHeight="1">
      <c r="A33" s="68">
        <v>44444</v>
      </c>
      <c r="B33" s="69">
        <f t="shared" si="0"/>
        <v>44444</v>
      </c>
      <c r="C33" s="120"/>
      <c r="D33" s="120"/>
      <c r="E33" s="111">
        <v>0.41666666666666602</v>
      </c>
      <c r="F33" s="112">
        <v>0.91666666666666397</v>
      </c>
      <c r="G33" s="74">
        <f t="shared" si="1"/>
        <v>0.49999999999999795</v>
      </c>
      <c r="H33" s="121">
        <v>0.41666666666666602</v>
      </c>
      <c r="I33" s="122">
        <v>0.79166666666666397</v>
      </c>
      <c r="J33" s="114">
        <f t="shared" si="2"/>
        <v>0.12499999999999734</v>
      </c>
      <c r="K33" s="78" t="str">
        <f t="shared" si="3"/>
        <v>3時間0分／12時間0分</v>
      </c>
      <c r="L33" s="79">
        <f t="shared" si="4"/>
        <v>10000</v>
      </c>
      <c r="M33" s="115">
        <f>IFERROR(VLOOKUP(VLOOKUP($I$9,リスト!$E$2:$F$14,2,0),リスト!$H$2:$K$3,2,0),0)</f>
        <v>0.20833333333333334</v>
      </c>
      <c r="N33" s="116">
        <f>IFERROR(VLOOKUP(VLOOKUP($I$9,リスト!$E$2:$F$14,2,0),リスト!$H$2:$K$3,IF(D33="",3,4),0),0)</f>
        <v>0.79166666666666663</v>
      </c>
      <c r="O33" s="117" t="b">
        <f t="shared" si="5"/>
        <v>1</v>
      </c>
      <c r="P33" s="118">
        <f t="shared" si="6"/>
        <v>0.25</v>
      </c>
    </row>
    <row r="34" spans="1:16" s="119" customFormat="1" ht="30" customHeight="1">
      <c r="A34" s="68">
        <v>44445</v>
      </c>
      <c r="B34" s="69">
        <f t="shared" si="0"/>
        <v>44445</v>
      </c>
      <c r="C34" s="120" t="s">
        <v>69</v>
      </c>
      <c r="D34" s="120"/>
      <c r="E34" s="111">
        <v>0.41666666666666602</v>
      </c>
      <c r="F34" s="112">
        <v>0.83333333333333104</v>
      </c>
      <c r="G34" s="74">
        <f t="shared" si="1"/>
        <v>0.41666666666666502</v>
      </c>
      <c r="H34" s="121">
        <v>0.41666666666666602</v>
      </c>
      <c r="I34" s="122">
        <v>0.79166666666666397</v>
      </c>
      <c r="J34" s="114">
        <f t="shared" si="2"/>
        <v>4.1666666666664409E-2</v>
      </c>
      <c r="K34" s="78" t="str">
        <f t="shared" si="3"/>
        <v>1時間0分／10時間0分</v>
      </c>
      <c r="L34" s="79">
        <f t="shared" si="4"/>
        <v>4000</v>
      </c>
      <c r="M34" s="115">
        <f>IFERROR(VLOOKUP(VLOOKUP($I$9,リスト!$E$2:$F$14,2,0),リスト!$H$2:$K$3,2,0),0)</f>
        <v>0.20833333333333334</v>
      </c>
      <c r="N34" s="116">
        <f>IFERROR(VLOOKUP(VLOOKUP($I$9,リスト!$E$2:$F$14,2,0),リスト!$H$2:$K$3,IF(D34="",3,4),0),0)</f>
        <v>0.79166666666666663</v>
      </c>
      <c r="O34" s="117" t="b">
        <f t="shared" si="5"/>
        <v>1</v>
      </c>
      <c r="P34" s="118">
        <f t="shared" si="6"/>
        <v>0.1</v>
      </c>
    </row>
    <row r="35" spans="1:16" s="119" customFormat="1" ht="30" customHeight="1">
      <c r="A35" s="68">
        <v>44446</v>
      </c>
      <c r="B35" s="69">
        <f t="shared" si="0"/>
        <v>44446</v>
      </c>
      <c r="C35" s="120"/>
      <c r="D35" s="120"/>
      <c r="E35" s="111">
        <v>0.41666666666666602</v>
      </c>
      <c r="F35" s="112">
        <v>0.874999999999997</v>
      </c>
      <c r="G35" s="74">
        <f t="shared" si="1"/>
        <v>0.45833333333333098</v>
      </c>
      <c r="H35" s="121">
        <v>0.41666666666666602</v>
      </c>
      <c r="I35" s="122">
        <v>0.79166666666666397</v>
      </c>
      <c r="J35" s="114">
        <f t="shared" si="2"/>
        <v>8.3333333333330373E-2</v>
      </c>
      <c r="K35" s="78" t="str">
        <f t="shared" si="3"/>
        <v>2時間0分／11時間0分</v>
      </c>
      <c r="L35" s="79">
        <f t="shared" si="4"/>
        <v>7272</v>
      </c>
      <c r="M35" s="115">
        <f>IFERROR(VLOOKUP(VLOOKUP($I$9,リスト!$E$2:$F$14,2,0),リスト!$H$2:$K$3,2,0),0)</f>
        <v>0.20833333333333334</v>
      </c>
      <c r="N35" s="116">
        <f>IFERROR(VLOOKUP(VLOOKUP($I$9,リスト!$E$2:$F$14,2,0),リスト!$H$2:$K$3,IF(D35="",3,4),0),0)</f>
        <v>0.79166666666666663</v>
      </c>
      <c r="O35" s="117" t="b">
        <f t="shared" si="5"/>
        <v>1</v>
      </c>
      <c r="P35" s="118">
        <f t="shared" si="6"/>
        <v>0.18181818181818182</v>
      </c>
    </row>
    <row r="36" spans="1:16" s="119" customFormat="1" ht="30" customHeight="1">
      <c r="A36" s="68">
        <v>44447</v>
      </c>
      <c r="B36" s="69">
        <f t="shared" si="0"/>
        <v>44447</v>
      </c>
      <c r="C36" s="120"/>
      <c r="D36" s="120"/>
      <c r="E36" s="111">
        <v>0.41666666666666602</v>
      </c>
      <c r="F36" s="112">
        <v>0.83333333333333104</v>
      </c>
      <c r="G36" s="74">
        <f t="shared" si="1"/>
        <v>0.41666666666666502</v>
      </c>
      <c r="H36" s="121">
        <v>0.41666666666666602</v>
      </c>
      <c r="I36" s="122">
        <v>0.79166666666666397</v>
      </c>
      <c r="J36" s="114">
        <f t="shared" si="2"/>
        <v>4.1666666666664409E-2</v>
      </c>
      <c r="K36" s="78" t="str">
        <f t="shared" si="3"/>
        <v>1時間0分／10時間0分</v>
      </c>
      <c r="L36" s="79">
        <f t="shared" si="4"/>
        <v>4000</v>
      </c>
      <c r="M36" s="115">
        <f>IFERROR(VLOOKUP(VLOOKUP($I$9,リスト!$E$2:$F$14,2,0),リスト!$H$2:$K$3,2,0),0)</f>
        <v>0.20833333333333334</v>
      </c>
      <c r="N36" s="116">
        <f>IFERROR(VLOOKUP(VLOOKUP($I$9,リスト!$E$2:$F$14,2,0),リスト!$H$2:$K$3,IF(D36="",3,4),0),0)</f>
        <v>0.79166666666666663</v>
      </c>
      <c r="O36" s="117" t="b">
        <f t="shared" si="5"/>
        <v>1</v>
      </c>
      <c r="P36" s="118">
        <f t="shared" si="6"/>
        <v>0.1</v>
      </c>
    </row>
    <row r="37" spans="1:16" s="119" customFormat="1" ht="30" customHeight="1">
      <c r="A37" s="68">
        <v>44448</v>
      </c>
      <c r="B37" s="69">
        <f t="shared" si="0"/>
        <v>44448</v>
      </c>
      <c r="C37" s="120"/>
      <c r="D37" s="120"/>
      <c r="E37" s="111">
        <v>0.41666666666666602</v>
      </c>
      <c r="F37" s="112">
        <v>0.874999999999997</v>
      </c>
      <c r="G37" s="74">
        <f t="shared" si="1"/>
        <v>0.45833333333333098</v>
      </c>
      <c r="H37" s="121">
        <v>0.41666666666666602</v>
      </c>
      <c r="I37" s="122">
        <v>0.79166666666666397</v>
      </c>
      <c r="J37" s="114">
        <f t="shared" si="2"/>
        <v>8.3333333333330373E-2</v>
      </c>
      <c r="K37" s="78" t="str">
        <f t="shared" si="3"/>
        <v>2時間0分／11時間0分</v>
      </c>
      <c r="L37" s="79">
        <f t="shared" si="4"/>
        <v>7272</v>
      </c>
      <c r="M37" s="115">
        <f>IFERROR(VLOOKUP(VLOOKUP($I$9,リスト!$E$2:$F$14,2,0),リスト!$H$2:$K$3,2,0),0)</f>
        <v>0.20833333333333334</v>
      </c>
      <c r="N37" s="116">
        <f>IFERROR(VLOOKUP(VLOOKUP($I$9,リスト!$E$2:$F$14,2,0),リスト!$H$2:$K$3,IF(D37="",3,4),0),0)</f>
        <v>0.79166666666666663</v>
      </c>
      <c r="O37" s="117" t="b">
        <f t="shared" si="5"/>
        <v>1</v>
      </c>
      <c r="P37" s="118">
        <f t="shared" si="6"/>
        <v>0.18181818181818182</v>
      </c>
    </row>
    <row r="38" spans="1:16" s="119" customFormat="1" ht="30" customHeight="1">
      <c r="A38" s="68">
        <v>44449</v>
      </c>
      <c r="B38" s="69">
        <f t="shared" si="0"/>
        <v>44449</v>
      </c>
      <c r="C38" s="120"/>
      <c r="D38" s="120"/>
      <c r="E38" s="111">
        <v>0.41666666666666602</v>
      </c>
      <c r="F38" s="112">
        <v>0.874999999999997</v>
      </c>
      <c r="G38" s="74">
        <f t="shared" si="1"/>
        <v>0.45833333333333098</v>
      </c>
      <c r="H38" s="121">
        <v>0.41666666666666602</v>
      </c>
      <c r="I38" s="122">
        <v>0.79166666666666397</v>
      </c>
      <c r="J38" s="114">
        <f t="shared" si="2"/>
        <v>8.3333333333330373E-2</v>
      </c>
      <c r="K38" s="78" t="str">
        <f t="shared" si="3"/>
        <v>2時間0分／11時間0分</v>
      </c>
      <c r="L38" s="79">
        <f t="shared" si="4"/>
        <v>7272</v>
      </c>
      <c r="M38" s="115">
        <f>IFERROR(VLOOKUP(VLOOKUP($I$9,リスト!$E$2:$F$14,2,0),リスト!$H$2:$K$3,2,0),0)</f>
        <v>0.20833333333333334</v>
      </c>
      <c r="N38" s="116">
        <f>IFERROR(VLOOKUP(VLOOKUP($I$9,リスト!$E$2:$F$14,2,0),リスト!$H$2:$K$3,IF(D38="",3,4),0),0)</f>
        <v>0.79166666666666663</v>
      </c>
      <c r="O38" s="117" t="b">
        <f t="shared" si="5"/>
        <v>1</v>
      </c>
      <c r="P38" s="118">
        <f t="shared" si="6"/>
        <v>0.18181818181818182</v>
      </c>
    </row>
    <row r="39" spans="1:16" s="119" customFormat="1" ht="30" customHeight="1">
      <c r="A39" s="68">
        <v>44450</v>
      </c>
      <c r="B39" s="69">
        <f t="shared" si="0"/>
        <v>44450</v>
      </c>
      <c r="C39" s="120"/>
      <c r="D39" s="120"/>
      <c r="E39" s="111">
        <v>0.41666666666666602</v>
      </c>
      <c r="F39" s="112">
        <v>0.91666666666666397</v>
      </c>
      <c r="G39" s="74">
        <f t="shared" si="1"/>
        <v>0.49999999999999795</v>
      </c>
      <c r="H39" s="121">
        <v>0.41666666666666602</v>
      </c>
      <c r="I39" s="122">
        <v>0.79166666666666397</v>
      </c>
      <c r="J39" s="114">
        <f t="shared" si="2"/>
        <v>0.12499999999999734</v>
      </c>
      <c r="K39" s="78" t="str">
        <f t="shared" si="3"/>
        <v>3時間0分／12時間0分</v>
      </c>
      <c r="L39" s="79">
        <f t="shared" si="4"/>
        <v>10000</v>
      </c>
      <c r="M39" s="115">
        <f>IFERROR(VLOOKUP(VLOOKUP($I$9,リスト!$E$2:$F$14,2,0),リスト!$H$2:$K$3,2,0),0)</f>
        <v>0.20833333333333334</v>
      </c>
      <c r="N39" s="116">
        <f>IFERROR(VLOOKUP(VLOOKUP($I$9,リスト!$E$2:$F$14,2,0),リスト!$H$2:$K$3,IF(D39="",3,4),0),0)</f>
        <v>0.79166666666666663</v>
      </c>
      <c r="O39" s="117" t="b">
        <f t="shared" si="5"/>
        <v>1</v>
      </c>
      <c r="P39" s="118">
        <f t="shared" si="6"/>
        <v>0.25</v>
      </c>
    </row>
    <row r="40" spans="1:16" s="119" customFormat="1" ht="30" customHeight="1" thickBot="1">
      <c r="A40" s="68">
        <v>44451</v>
      </c>
      <c r="B40" s="85">
        <f t="shared" si="0"/>
        <v>44451</v>
      </c>
      <c r="C40" s="123"/>
      <c r="D40" s="123"/>
      <c r="E40" s="111">
        <v>0.41666666666666602</v>
      </c>
      <c r="F40" s="112">
        <v>0.91666666666666397</v>
      </c>
      <c r="G40" s="87">
        <f t="shared" si="1"/>
        <v>0.49999999999999795</v>
      </c>
      <c r="H40" s="121">
        <v>0.41666666666666602</v>
      </c>
      <c r="I40" s="122">
        <v>0.79166666666666397</v>
      </c>
      <c r="J40" s="124">
        <f t="shared" si="2"/>
        <v>0.12499999999999734</v>
      </c>
      <c r="K40" s="89" t="str">
        <f t="shared" si="3"/>
        <v>3時間0分／12時間0分</v>
      </c>
      <c r="L40" s="79">
        <f t="shared" si="4"/>
        <v>10000</v>
      </c>
      <c r="M40" s="115">
        <f>IFERROR(VLOOKUP(VLOOKUP($I$9,リスト!$E$2:$F$14,2,0),リスト!$H$2:$K$3,2,0),0)</f>
        <v>0.20833333333333334</v>
      </c>
      <c r="N40" s="116">
        <f>IFERROR(VLOOKUP(VLOOKUP($I$9,リスト!$E$2:$F$14,2,0),リスト!$H$2:$K$3,IF(D40="",3,4),0),0)</f>
        <v>0.79166666666666663</v>
      </c>
      <c r="O40" s="117" t="b">
        <f t="shared" si="5"/>
        <v>1</v>
      </c>
      <c r="P40" s="118">
        <f t="shared" si="6"/>
        <v>0.25</v>
      </c>
    </row>
    <row r="41" spans="1:16" ht="14.4" customHeight="1" thickTop="1">
      <c r="A41" s="49"/>
      <c r="B41" s="50"/>
      <c r="C41" s="50"/>
      <c r="D41" s="50"/>
      <c r="E41" s="50"/>
      <c r="F41" s="50"/>
      <c r="G41" s="57"/>
      <c r="H41" s="50"/>
      <c r="I41" s="50"/>
      <c r="J41" s="151" t="s">
        <v>66</v>
      </c>
      <c r="K41" s="152"/>
      <c r="L41" s="141">
        <f>SUM(L17:L40)</f>
        <v>183264</v>
      </c>
      <c r="M41" s="7"/>
    </row>
    <row r="42" spans="1:16" ht="30" customHeight="1" thickBot="1">
      <c r="A42" s="60"/>
      <c r="B42" s="59"/>
      <c r="C42" s="59"/>
      <c r="D42" s="59"/>
      <c r="E42" s="59"/>
      <c r="F42" s="59"/>
      <c r="G42" s="59"/>
      <c r="H42" s="59"/>
      <c r="I42" s="55"/>
      <c r="J42" s="153"/>
      <c r="K42" s="154"/>
      <c r="L42" s="142"/>
      <c r="M42" s="7"/>
    </row>
    <row r="43" spans="1:16" ht="15" thickBot="1">
      <c r="I43" s="125"/>
      <c r="J43" s="125"/>
      <c r="K43" s="125"/>
      <c r="L43" s="126"/>
    </row>
    <row r="44" spans="1:16" s="127" customFormat="1" ht="20.399999999999999" customHeight="1">
      <c r="A44" s="16" t="s">
        <v>10</v>
      </c>
      <c r="B44" s="19"/>
      <c r="C44" s="19"/>
      <c r="D44" s="19"/>
      <c r="E44" s="19"/>
      <c r="F44" s="19"/>
      <c r="G44" s="19"/>
      <c r="H44" s="19"/>
      <c r="I44" s="19"/>
      <c r="J44" s="19"/>
      <c r="K44" s="20"/>
    </row>
    <row r="45" spans="1:16" s="127" customFormat="1" ht="20.399999999999999" customHeight="1">
      <c r="A45" s="22" t="s">
        <v>5</v>
      </c>
      <c r="B45" s="23"/>
      <c r="C45" s="24"/>
      <c r="D45" s="24"/>
      <c r="E45" s="24"/>
      <c r="F45" s="24"/>
      <c r="G45" s="24"/>
      <c r="H45" s="25" t="s">
        <v>2</v>
      </c>
      <c r="I45" s="24"/>
      <c r="J45" s="23"/>
      <c r="K45" s="26"/>
    </row>
    <row r="46" spans="1:16" s="127" customFormat="1" ht="20.399999999999999" customHeight="1" thickBot="1">
      <c r="A46" s="27"/>
      <c r="B46" s="28"/>
      <c r="C46" s="29"/>
      <c r="D46" s="29"/>
      <c r="E46" s="29"/>
      <c r="F46" s="29"/>
      <c r="G46" s="28" t="s">
        <v>8</v>
      </c>
      <c r="H46" s="29"/>
      <c r="I46" s="29"/>
      <c r="J46" s="28"/>
      <c r="K46" s="30"/>
    </row>
    <row r="48" spans="1:16" s="119" customFormat="1" ht="16.2">
      <c r="A48" s="128" t="s">
        <v>21</v>
      </c>
      <c r="B48" s="129"/>
      <c r="C48" s="129"/>
    </row>
    <row r="49" spans="1:3" s="119" customFormat="1" ht="16.2">
      <c r="A49" s="128" t="s">
        <v>22</v>
      </c>
      <c r="B49" s="129"/>
      <c r="C49" s="129"/>
    </row>
    <row r="50" spans="1:3" s="131" customFormat="1" ht="16.2">
      <c r="A50" s="128" t="s">
        <v>85</v>
      </c>
      <c r="B50" s="130"/>
      <c r="C50" s="130"/>
    </row>
    <row r="51" spans="1:3" s="131" customFormat="1" ht="16.2">
      <c r="A51" s="128" t="s">
        <v>86</v>
      </c>
      <c r="B51" s="130"/>
      <c r="C51" s="130"/>
    </row>
    <row r="52" spans="1:3" s="131" customFormat="1" ht="16.2">
      <c r="A52" s="128" t="s">
        <v>87</v>
      </c>
      <c r="B52" s="130"/>
      <c r="C52" s="130"/>
    </row>
  </sheetData>
  <sheetProtection algorithmName="SHA-512" hashValue="hyYs6/IHKfOqpTzlFG+IQb6+Aom5g8CMWKQraRT34vzfFDuuh7yHuzIIUWMobJ0DY7QuHzRqV37gCscBylCfoA==" saltValue="la9l/TtQtYLPoMuoeO5X/w==" spinCount="100000" sheet="1" selectLockedCells="1"/>
  <mergeCells count="14">
    <mergeCell ref="A13:L13"/>
    <mergeCell ref="A9:H9"/>
    <mergeCell ref="I9:J9"/>
    <mergeCell ref="A10:H10"/>
    <mergeCell ref="I10:J10"/>
    <mergeCell ref="A11:H11"/>
    <mergeCell ref="J41:K42"/>
    <mergeCell ref="L41:L42"/>
    <mergeCell ref="A15:B16"/>
    <mergeCell ref="C15:C16"/>
    <mergeCell ref="D15:D16"/>
    <mergeCell ref="E15:G15"/>
    <mergeCell ref="H15:J15"/>
    <mergeCell ref="K15:K16"/>
  </mergeCells>
  <phoneticPr fontId="1"/>
  <pageMargins left="0.70866141732283472" right="0.70866141732283472" top="0.35433070866141736" bottom="0.15748031496062992" header="0.31496062992125984" footer="0.31496062992125984"/>
  <pageSetup paperSize="9" scale="50" orientation="portrait" cellComments="asDisplayed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リスト!$M$2</xm:f>
          </x14:formula1>
          <xm:sqref>I10:J10 C17:D40</xm:sqref>
        </x14:dataValidation>
        <x14:dataValidation type="list" allowBlank="1" showInputMessage="1" showErrorMessage="1">
          <x14:formula1>
            <xm:f>リスト!$A$2:$A$290</xm:f>
          </x14:formula1>
          <xm:sqref>E17:F40 H17:I40</xm:sqref>
        </x14:dataValidation>
        <x14:dataValidation type="list" allowBlank="1" showInputMessage="1" showErrorMessage="1">
          <x14:formula1>
            <xm:f>リスト!$E$2:$E$14</xm:f>
          </x14:formula1>
          <xm:sqref>I9:J9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0"/>
  <sheetViews>
    <sheetView workbookViewId="0"/>
  </sheetViews>
  <sheetFormatPr defaultRowHeight="14.4"/>
  <cols>
    <col min="1" max="1" width="18.69921875" bestFit="1" customWidth="1"/>
    <col min="2" max="2" width="4.59765625" customWidth="1"/>
    <col min="3" max="3" width="24.59765625" customWidth="1"/>
    <col min="4" max="4" width="5" customWidth="1"/>
    <col min="5" max="5" width="36.69921875" customWidth="1"/>
    <col min="6" max="6" width="14" customWidth="1"/>
    <col min="7" max="7" width="6.19921875" customWidth="1"/>
    <col min="8" max="8" width="13.8984375" bestFit="1" customWidth="1"/>
    <col min="9" max="10" width="9.5" bestFit="1" customWidth="1"/>
    <col min="11" max="11" width="20.5" bestFit="1" customWidth="1"/>
    <col min="12" max="12" width="6.19921875" customWidth="1"/>
  </cols>
  <sheetData>
    <row r="1" spans="1:13">
      <c r="A1" s="48" t="s">
        <v>27</v>
      </c>
      <c r="B1" s="2"/>
      <c r="C1" s="48" t="s">
        <v>28</v>
      </c>
      <c r="E1" s="48" t="s">
        <v>29</v>
      </c>
      <c r="F1" s="48" t="s">
        <v>30</v>
      </c>
      <c r="H1" s="48" t="s">
        <v>65</v>
      </c>
      <c r="I1" s="48" t="s">
        <v>58</v>
      </c>
      <c r="J1" s="48" t="s">
        <v>59</v>
      </c>
      <c r="K1" s="48" t="s">
        <v>60</v>
      </c>
      <c r="M1" s="48" t="s">
        <v>63</v>
      </c>
    </row>
    <row r="2" spans="1:13">
      <c r="A2" s="46">
        <v>0.20833333333333334</v>
      </c>
      <c r="B2" s="2"/>
      <c r="C2" s="45" t="s">
        <v>31</v>
      </c>
      <c r="E2" s="45" t="s">
        <v>70</v>
      </c>
      <c r="F2" s="45">
        <v>19</v>
      </c>
      <c r="H2" s="45">
        <v>18</v>
      </c>
      <c r="I2" s="47">
        <v>0.20833333333333334</v>
      </c>
      <c r="J2" s="47">
        <v>0.75</v>
      </c>
      <c r="K2" s="47">
        <v>0.79166666666666663</v>
      </c>
      <c r="M2" s="45" t="s">
        <v>64</v>
      </c>
    </row>
    <row r="3" spans="1:13">
      <c r="A3" s="46">
        <v>0.21180555555555555</v>
      </c>
      <c r="B3" s="2"/>
      <c r="C3" s="45" t="s">
        <v>32</v>
      </c>
      <c r="E3" s="45" t="s">
        <v>71</v>
      </c>
      <c r="F3" s="45">
        <v>19</v>
      </c>
      <c r="H3" s="45">
        <v>19</v>
      </c>
      <c r="I3" s="47">
        <v>0.20833333333333334</v>
      </c>
      <c r="J3" s="47">
        <v>0.79166666666666663</v>
      </c>
      <c r="K3" s="47">
        <v>0.79166666666666663</v>
      </c>
    </row>
    <row r="4" spans="1:13">
      <c r="A4" s="46">
        <v>0.21527777777777779</v>
      </c>
      <c r="B4" s="2"/>
      <c r="C4" s="45" t="s">
        <v>33</v>
      </c>
      <c r="E4" s="45" t="s">
        <v>72</v>
      </c>
      <c r="F4" s="45">
        <v>19</v>
      </c>
    </row>
    <row r="5" spans="1:13">
      <c r="A5" s="46">
        <v>0.21875</v>
      </c>
      <c r="B5" s="2"/>
      <c r="C5" s="45" t="s">
        <v>34</v>
      </c>
      <c r="E5" s="45" t="s">
        <v>73</v>
      </c>
      <c r="F5" s="45">
        <v>19</v>
      </c>
    </row>
    <row r="6" spans="1:13">
      <c r="A6" s="46">
        <v>0.22222222222222199</v>
      </c>
      <c r="B6" s="2"/>
      <c r="C6" s="45" t="s">
        <v>35</v>
      </c>
      <c r="E6" s="45" t="s">
        <v>83</v>
      </c>
      <c r="F6" s="45">
        <v>19</v>
      </c>
    </row>
    <row r="7" spans="1:13">
      <c r="A7" s="46">
        <v>0.225694444444444</v>
      </c>
      <c r="B7" s="2"/>
      <c r="C7" s="45" t="s">
        <v>36</v>
      </c>
      <c r="E7" s="45" t="s">
        <v>74</v>
      </c>
      <c r="F7" s="64">
        <v>18</v>
      </c>
    </row>
    <row r="8" spans="1:13">
      <c r="A8" s="46">
        <v>0.22916666666666699</v>
      </c>
      <c r="B8" s="2"/>
      <c r="C8" s="45" t="s">
        <v>37</v>
      </c>
      <c r="E8" s="45" t="s">
        <v>75</v>
      </c>
      <c r="F8" s="45">
        <v>19</v>
      </c>
    </row>
    <row r="9" spans="1:13">
      <c r="A9" s="46">
        <v>0.23263888888888901</v>
      </c>
      <c r="B9" s="2"/>
      <c r="C9" s="45" t="s">
        <v>38</v>
      </c>
      <c r="E9" s="45" t="s">
        <v>76</v>
      </c>
      <c r="F9" s="45">
        <v>19</v>
      </c>
    </row>
    <row r="10" spans="1:13">
      <c r="A10" s="46">
        <v>0.23611111111111099</v>
      </c>
      <c r="B10" s="2"/>
      <c r="C10" s="45" t="s">
        <v>39</v>
      </c>
      <c r="E10" s="45" t="s">
        <v>77</v>
      </c>
      <c r="F10" s="45">
        <v>19</v>
      </c>
    </row>
    <row r="11" spans="1:13">
      <c r="A11" s="46">
        <v>0.23958333333333301</v>
      </c>
      <c r="B11" s="2"/>
      <c r="C11" s="45" t="s">
        <v>40</v>
      </c>
      <c r="E11" s="45" t="s">
        <v>78</v>
      </c>
      <c r="F11" s="45">
        <v>19</v>
      </c>
    </row>
    <row r="12" spans="1:13">
      <c r="A12" s="46">
        <v>0.243055555555555</v>
      </c>
      <c r="B12" s="2"/>
      <c r="C12" s="45" t="s">
        <v>41</v>
      </c>
      <c r="E12" s="45" t="s">
        <v>82</v>
      </c>
      <c r="F12" s="64">
        <v>18</v>
      </c>
    </row>
    <row r="13" spans="1:13">
      <c r="A13" s="46">
        <v>0.24652777777777801</v>
      </c>
      <c r="B13" s="2"/>
      <c r="C13" s="45" t="s">
        <v>42</v>
      </c>
      <c r="E13" s="45" t="s">
        <v>79</v>
      </c>
      <c r="F13" s="64">
        <v>18</v>
      </c>
    </row>
    <row r="14" spans="1:13">
      <c r="A14" s="46">
        <v>0.25</v>
      </c>
      <c r="B14" s="2"/>
      <c r="C14" s="45" t="s">
        <v>43</v>
      </c>
      <c r="E14" s="45" t="s">
        <v>80</v>
      </c>
      <c r="F14" s="64">
        <v>18</v>
      </c>
    </row>
    <row r="15" spans="1:13">
      <c r="A15" s="46">
        <v>0.25347222222222199</v>
      </c>
      <c r="B15" s="2"/>
      <c r="C15" s="45" t="s">
        <v>44</v>
      </c>
    </row>
    <row r="16" spans="1:13">
      <c r="A16" s="46">
        <v>0.25694444444444398</v>
      </c>
      <c r="B16" s="2"/>
      <c r="C16" s="45" t="s">
        <v>45</v>
      </c>
    </row>
    <row r="17" spans="1:3">
      <c r="A17" s="46">
        <v>0.26041666666666602</v>
      </c>
      <c r="B17" s="2"/>
      <c r="C17" s="45" t="s">
        <v>46</v>
      </c>
    </row>
    <row r="18" spans="1:3">
      <c r="A18" s="46">
        <v>0.26388888888888901</v>
      </c>
      <c r="B18" s="2"/>
      <c r="C18" s="45" t="s">
        <v>47</v>
      </c>
    </row>
    <row r="19" spans="1:3">
      <c r="A19" s="46">
        <v>0.26736111111111099</v>
      </c>
      <c r="B19" s="2"/>
      <c r="C19" s="45" t="s">
        <v>48</v>
      </c>
    </row>
    <row r="20" spans="1:3">
      <c r="A20" s="46">
        <v>0.27083333333333298</v>
      </c>
      <c r="B20" s="2"/>
      <c r="C20" s="45" t="s">
        <v>49</v>
      </c>
    </row>
    <row r="21" spans="1:3">
      <c r="A21" s="46">
        <v>0.27430555555555503</v>
      </c>
      <c r="B21" s="2"/>
      <c r="C21" s="45" t="s">
        <v>50</v>
      </c>
    </row>
    <row r="22" spans="1:3">
      <c r="A22" s="46">
        <v>0.27777777777777801</v>
      </c>
      <c r="B22" s="2"/>
      <c r="C22" s="45" t="s">
        <v>51</v>
      </c>
    </row>
    <row r="23" spans="1:3">
      <c r="A23" s="46">
        <v>0.28125</v>
      </c>
      <c r="B23" s="2"/>
      <c r="C23" s="45" t="s">
        <v>52</v>
      </c>
    </row>
    <row r="24" spans="1:3">
      <c r="A24" s="46">
        <v>0.28472222222222199</v>
      </c>
      <c r="B24" s="2"/>
      <c r="C24" s="45" t="s">
        <v>53</v>
      </c>
    </row>
    <row r="25" spans="1:3">
      <c r="A25" s="46">
        <v>0.28819444444444398</v>
      </c>
      <c r="B25" s="2"/>
      <c r="C25" s="45" t="s">
        <v>54</v>
      </c>
    </row>
    <row r="26" spans="1:3">
      <c r="A26" s="46">
        <v>0.29166666666666602</v>
      </c>
      <c r="B26" s="2"/>
      <c r="C26" s="45" t="s">
        <v>55</v>
      </c>
    </row>
    <row r="27" spans="1:3">
      <c r="A27" s="46">
        <v>0.29513888888888901</v>
      </c>
      <c r="B27" s="2"/>
      <c r="C27" s="45" t="s">
        <v>56</v>
      </c>
    </row>
    <row r="28" spans="1:3">
      <c r="A28" s="46">
        <v>0.29861111111111099</v>
      </c>
      <c r="B28" s="2"/>
      <c r="C28" s="45" t="s">
        <v>57</v>
      </c>
    </row>
    <row r="29" spans="1:3">
      <c r="A29" s="46">
        <v>0.30208333333333298</v>
      </c>
      <c r="B29" s="2"/>
    </row>
    <row r="30" spans="1:3">
      <c r="A30" s="46">
        <v>0.30555555555555503</v>
      </c>
      <c r="B30" s="2"/>
    </row>
    <row r="31" spans="1:3">
      <c r="A31" s="46">
        <v>0.30902777777777701</v>
      </c>
      <c r="B31" s="2"/>
    </row>
    <row r="32" spans="1:3">
      <c r="A32" s="46">
        <v>0.312499999999999</v>
      </c>
      <c r="B32" s="2"/>
    </row>
    <row r="33" spans="1:2">
      <c r="A33" s="46">
        <v>0.31597222222222199</v>
      </c>
      <c r="B33" s="2"/>
    </row>
    <row r="34" spans="1:2">
      <c r="A34" s="46">
        <v>0.31944444444444398</v>
      </c>
      <c r="B34" s="2"/>
    </row>
    <row r="35" spans="1:2">
      <c r="A35" s="46">
        <v>0.32291666666666602</v>
      </c>
      <c r="B35" s="2"/>
    </row>
    <row r="36" spans="1:2">
      <c r="A36" s="46">
        <v>0.32638888888888801</v>
      </c>
      <c r="B36" s="2"/>
    </row>
    <row r="37" spans="1:2">
      <c r="A37" s="46">
        <v>0.32986111111110999</v>
      </c>
      <c r="B37" s="2"/>
    </row>
    <row r="38" spans="1:2">
      <c r="A38" s="46">
        <v>0.33333333333333298</v>
      </c>
      <c r="B38" s="2"/>
    </row>
    <row r="39" spans="1:2">
      <c r="A39" s="46">
        <v>0.33680555555555503</v>
      </c>
      <c r="B39" s="2"/>
    </row>
    <row r="40" spans="1:2">
      <c r="A40" s="46">
        <v>0.34027777777777701</v>
      </c>
      <c r="B40" s="2"/>
    </row>
    <row r="41" spans="1:2">
      <c r="A41" s="46">
        <v>0.343749999999999</v>
      </c>
      <c r="B41" s="2"/>
    </row>
    <row r="42" spans="1:2">
      <c r="A42" s="46">
        <v>0.34722222222222099</v>
      </c>
      <c r="B42" s="2"/>
    </row>
    <row r="43" spans="1:2">
      <c r="A43" s="46">
        <v>0.35069444444444398</v>
      </c>
      <c r="B43" s="2"/>
    </row>
    <row r="44" spans="1:2">
      <c r="A44" s="46">
        <v>0.35416666666666602</v>
      </c>
      <c r="B44" s="2"/>
    </row>
    <row r="45" spans="1:2">
      <c r="A45" s="46">
        <v>0.35763888888888801</v>
      </c>
      <c r="B45" s="2"/>
    </row>
    <row r="46" spans="1:2">
      <c r="A46" s="46">
        <v>0.36111111111110999</v>
      </c>
      <c r="B46" s="2"/>
    </row>
    <row r="47" spans="1:2">
      <c r="A47" s="46">
        <v>0.36458333333333198</v>
      </c>
      <c r="B47" s="2"/>
    </row>
    <row r="48" spans="1:2">
      <c r="A48" s="46">
        <v>0.36805555555555503</v>
      </c>
      <c r="B48" s="2"/>
    </row>
    <row r="49" spans="1:2">
      <c r="A49" s="46">
        <v>0.37152777777777701</v>
      </c>
      <c r="B49" s="2"/>
    </row>
    <row r="50" spans="1:2">
      <c r="A50" s="46">
        <v>0.374999999999999</v>
      </c>
      <c r="B50" s="2"/>
    </row>
    <row r="51" spans="1:2">
      <c r="A51" s="46">
        <v>0.37847222222222099</v>
      </c>
    </row>
    <row r="52" spans="1:2">
      <c r="A52" s="46">
        <v>0.38194444444444298</v>
      </c>
    </row>
    <row r="53" spans="1:2">
      <c r="A53" s="46">
        <v>0.38541666666666602</v>
      </c>
    </row>
    <row r="54" spans="1:2">
      <c r="A54" s="46">
        <v>0.38888888888888801</v>
      </c>
    </row>
    <row r="55" spans="1:2">
      <c r="A55" s="46">
        <v>0.39236111111110999</v>
      </c>
    </row>
    <row r="56" spans="1:2">
      <c r="A56" s="46">
        <v>0.39583333333333198</v>
      </c>
    </row>
    <row r="57" spans="1:2">
      <c r="A57" s="46">
        <v>0.39930555555555503</v>
      </c>
    </row>
    <row r="58" spans="1:2">
      <c r="A58" s="46">
        <v>0.40277777777777701</v>
      </c>
    </row>
    <row r="59" spans="1:2">
      <c r="A59" s="46">
        <v>0.406249999999999</v>
      </c>
    </row>
    <row r="60" spans="1:2">
      <c r="A60" s="46">
        <v>0.40972222222222099</v>
      </c>
    </row>
    <row r="61" spans="1:2">
      <c r="A61" s="46">
        <v>0.41319444444444298</v>
      </c>
    </row>
    <row r="62" spans="1:2">
      <c r="A62" s="46">
        <v>0.41666666666666602</v>
      </c>
    </row>
    <row r="63" spans="1:2">
      <c r="A63" s="46">
        <v>0.42013888888888801</v>
      </c>
    </row>
    <row r="64" spans="1:2">
      <c r="A64" s="46">
        <v>0.42361111111110999</v>
      </c>
    </row>
    <row r="65" spans="1:1">
      <c r="A65" s="46">
        <v>0.42708333333333198</v>
      </c>
    </row>
    <row r="66" spans="1:1">
      <c r="A66" s="46">
        <v>0.43055555555555403</v>
      </c>
    </row>
    <row r="67" spans="1:1">
      <c r="A67" s="46">
        <v>0.43402777777777701</v>
      </c>
    </row>
    <row r="68" spans="1:1">
      <c r="A68" s="46">
        <v>0.437499999999999</v>
      </c>
    </row>
    <row r="69" spans="1:1">
      <c r="A69" s="46">
        <v>0.44097222222222099</v>
      </c>
    </row>
    <row r="70" spans="1:1">
      <c r="A70" s="46">
        <v>0.44444444444444298</v>
      </c>
    </row>
    <row r="71" spans="1:1">
      <c r="A71" s="46">
        <v>0.44791666666666502</v>
      </c>
    </row>
    <row r="72" spans="1:1">
      <c r="A72" s="46">
        <v>0.45138888888888801</v>
      </c>
    </row>
    <row r="73" spans="1:1">
      <c r="A73" s="46">
        <v>0.45486111111110999</v>
      </c>
    </row>
    <row r="74" spans="1:1">
      <c r="A74" s="46">
        <v>0.45833333333333198</v>
      </c>
    </row>
    <row r="75" spans="1:1">
      <c r="A75" s="46">
        <v>0.46180555555555403</v>
      </c>
    </row>
    <row r="76" spans="1:1">
      <c r="A76" s="46">
        <v>0.46527777777777701</v>
      </c>
    </row>
    <row r="77" spans="1:1">
      <c r="A77" s="46">
        <v>0.468749999999999</v>
      </c>
    </row>
    <row r="78" spans="1:1">
      <c r="A78" s="46">
        <v>0.47222222222222099</v>
      </c>
    </row>
    <row r="79" spans="1:1">
      <c r="A79" s="46">
        <v>0.47569444444444298</v>
      </c>
    </row>
    <row r="80" spans="1:1">
      <c r="A80" s="46">
        <v>0.47916666666666502</v>
      </c>
    </row>
    <row r="81" spans="1:1">
      <c r="A81" s="46">
        <v>0.48263888888888801</v>
      </c>
    </row>
    <row r="82" spans="1:1">
      <c r="A82" s="46">
        <v>0.48611111111110999</v>
      </c>
    </row>
    <row r="83" spans="1:1">
      <c r="A83" s="46">
        <v>0.48958333333333198</v>
      </c>
    </row>
    <row r="84" spans="1:1">
      <c r="A84" s="46">
        <v>0.49305555555555403</v>
      </c>
    </row>
    <row r="85" spans="1:1">
      <c r="A85" s="46">
        <v>0.49652777777777601</v>
      </c>
    </row>
    <row r="86" spans="1:1">
      <c r="A86" s="46">
        <v>0.499999999999999</v>
      </c>
    </row>
    <row r="87" spans="1:1">
      <c r="A87" s="46">
        <v>0.50347222222222099</v>
      </c>
    </row>
    <row r="88" spans="1:1">
      <c r="A88" s="46">
        <v>0.50694444444444298</v>
      </c>
    </row>
    <row r="89" spans="1:1">
      <c r="A89" s="46">
        <v>0.51041666666666496</v>
      </c>
    </row>
    <row r="90" spans="1:1">
      <c r="A90" s="46">
        <v>0.51388888888888695</v>
      </c>
    </row>
    <row r="91" spans="1:1">
      <c r="A91" s="46">
        <v>0.51736111111111005</v>
      </c>
    </row>
    <row r="92" spans="1:1">
      <c r="A92" s="46">
        <v>0.52083333333333204</v>
      </c>
    </row>
    <row r="93" spans="1:1">
      <c r="A93" s="46">
        <v>0.52430555555555403</v>
      </c>
    </row>
    <row r="94" spans="1:1">
      <c r="A94" s="46">
        <v>0.52777777777777601</v>
      </c>
    </row>
    <row r="95" spans="1:1">
      <c r="A95" s="46">
        <v>0.531249999999999</v>
      </c>
    </row>
    <row r="96" spans="1:1">
      <c r="A96" s="46">
        <v>0.53472222222222099</v>
      </c>
    </row>
    <row r="97" spans="1:1">
      <c r="A97" s="46">
        <v>0.53819444444444298</v>
      </c>
    </row>
    <row r="98" spans="1:1">
      <c r="A98" s="46">
        <v>0.54166666666666496</v>
      </c>
    </row>
    <row r="99" spans="1:1">
      <c r="A99" s="46">
        <v>0.54513888888888695</v>
      </c>
    </row>
    <row r="100" spans="1:1">
      <c r="A100" s="46">
        <v>0.54861111111111005</v>
      </c>
    </row>
    <row r="101" spans="1:1">
      <c r="A101" s="46">
        <v>0.55208333333333204</v>
      </c>
    </row>
    <row r="102" spans="1:1">
      <c r="A102" s="46">
        <v>0.55555555555555403</v>
      </c>
    </row>
    <row r="103" spans="1:1">
      <c r="A103" s="46">
        <v>0.55902777777777601</v>
      </c>
    </row>
    <row r="104" spans="1:1">
      <c r="A104" s="46">
        <v>0.562499999999998</v>
      </c>
    </row>
    <row r="105" spans="1:1">
      <c r="A105" s="46">
        <v>0.56597222222222099</v>
      </c>
    </row>
    <row r="106" spans="1:1">
      <c r="A106" s="46">
        <v>0.56944444444444298</v>
      </c>
    </row>
    <row r="107" spans="1:1">
      <c r="A107" s="46">
        <v>0.57291666666666496</v>
      </c>
    </row>
    <row r="108" spans="1:1">
      <c r="A108" s="46">
        <v>0.57638888888888695</v>
      </c>
    </row>
    <row r="109" spans="1:1">
      <c r="A109" s="46">
        <v>0.57986111111110905</v>
      </c>
    </row>
    <row r="110" spans="1:1">
      <c r="A110" s="46">
        <v>0.58333333333333204</v>
      </c>
    </row>
    <row r="111" spans="1:1">
      <c r="A111" s="46">
        <v>0.58680555555555403</v>
      </c>
    </row>
    <row r="112" spans="1:1">
      <c r="A112" s="46">
        <v>0.59027777777777601</v>
      </c>
    </row>
    <row r="113" spans="1:1">
      <c r="A113" s="46">
        <v>0.593749999999998</v>
      </c>
    </row>
    <row r="114" spans="1:1">
      <c r="A114" s="46">
        <v>0.59722222222222099</v>
      </c>
    </row>
    <row r="115" spans="1:1">
      <c r="A115" s="46">
        <v>0.60069444444444298</v>
      </c>
    </row>
    <row r="116" spans="1:1">
      <c r="A116" s="46">
        <v>0.60416666666666496</v>
      </c>
    </row>
    <row r="117" spans="1:1">
      <c r="A117" s="46">
        <v>0.60763888888888695</v>
      </c>
    </row>
    <row r="118" spans="1:1">
      <c r="A118" s="46">
        <v>0.61111111111110905</v>
      </c>
    </row>
    <row r="119" spans="1:1">
      <c r="A119" s="46">
        <v>0.61458333333333204</v>
      </c>
    </row>
    <row r="120" spans="1:1">
      <c r="A120" s="46">
        <v>0.61805555555555403</v>
      </c>
    </row>
    <row r="121" spans="1:1">
      <c r="A121" s="46">
        <v>0.62152777777777601</v>
      </c>
    </row>
    <row r="122" spans="1:1">
      <c r="A122" s="46">
        <v>0.624999999999998</v>
      </c>
    </row>
    <row r="123" spans="1:1">
      <c r="A123" s="46">
        <v>0.62847222222221999</v>
      </c>
    </row>
    <row r="124" spans="1:1">
      <c r="A124" s="46">
        <v>0.63194444444444298</v>
      </c>
    </row>
    <row r="125" spans="1:1">
      <c r="A125" s="46">
        <v>0.63541666666666496</v>
      </c>
    </row>
    <row r="126" spans="1:1">
      <c r="A126" s="46">
        <v>0.63888888888888695</v>
      </c>
    </row>
    <row r="127" spans="1:1">
      <c r="A127" s="46">
        <v>0.64236111111110905</v>
      </c>
    </row>
    <row r="128" spans="1:1">
      <c r="A128" s="46">
        <v>0.64583333333333104</v>
      </c>
    </row>
    <row r="129" spans="1:1">
      <c r="A129" s="46">
        <v>0.64930555555555403</v>
      </c>
    </row>
    <row r="130" spans="1:1">
      <c r="A130" s="46">
        <v>0.65277777777777601</v>
      </c>
    </row>
    <row r="131" spans="1:1">
      <c r="A131" s="46">
        <v>0.656249999999998</v>
      </c>
    </row>
    <row r="132" spans="1:1">
      <c r="A132" s="46">
        <v>0.65972222222221999</v>
      </c>
    </row>
    <row r="133" spans="1:1">
      <c r="A133" s="46">
        <v>0.66319444444444198</v>
      </c>
    </row>
    <row r="134" spans="1:1">
      <c r="A134" s="46">
        <v>0.66666666666666496</v>
      </c>
    </row>
    <row r="135" spans="1:1">
      <c r="A135" s="46">
        <v>0.67013888888888695</v>
      </c>
    </row>
    <row r="136" spans="1:1">
      <c r="A136" s="46">
        <v>0.67361111111110905</v>
      </c>
    </row>
    <row r="137" spans="1:1">
      <c r="A137" s="46">
        <v>0.67708333333333104</v>
      </c>
    </row>
    <row r="138" spans="1:1">
      <c r="A138" s="46">
        <v>0.68055555555555403</v>
      </c>
    </row>
    <row r="139" spans="1:1">
      <c r="A139" s="46">
        <v>0.68402777777777601</v>
      </c>
    </row>
    <row r="140" spans="1:1">
      <c r="A140" s="46">
        <v>0.687499999999998</v>
      </c>
    </row>
    <row r="141" spans="1:1">
      <c r="A141" s="46">
        <v>0.69097222222221999</v>
      </c>
    </row>
    <row r="142" spans="1:1">
      <c r="A142" s="46">
        <v>0.69444444444444198</v>
      </c>
    </row>
    <row r="143" spans="1:1">
      <c r="A143" s="46">
        <v>0.69791666666666496</v>
      </c>
    </row>
    <row r="144" spans="1:1">
      <c r="A144" s="46">
        <v>0.70138888888888695</v>
      </c>
    </row>
    <row r="145" spans="1:1">
      <c r="A145" s="46">
        <v>0.70486111111110905</v>
      </c>
    </row>
    <row r="146" spans="1:1">
      <c r="A146" s="46">
        <v>0.70833333333333104</v>
      </c>
    </row>
    <row r="147" spans="1:1">
      <c r="A147" s="46">
        <v>0.71180555555555303</v>
      </c>
    </row>
    <row r="148" spans="1:1">
      <c r="A148" s="46">
        <v>0.71527777777777601</v>
      </c>
    </row>
    <row r="149" spans="1:1">
      <c r="A149" s="46">
        <v>0.718749999999998</v>
      </c>
    </row>
    <row r="150" spans="1:1">
      <c r="A150" s="46">
        <v>0.72222222222221999</v>
      </c>
    </row>
    <row r="151" spans="1:1">
      <c r="A151" s="46">
        <v>0.72569444444444198</v>
      </c>
    </row>
    <row r="152" spans="1:1">
      <c r="A152" s="46">
        <v>0.72916666666666397</v>
      </c>
    </row>
    <row r="153" spans="1:1">
      <c r="A153" s="46">
        <v>0.73263888888888695</v>
      </c>
    </row>
    <row r="154" spans="1:1">
      <c r="A154" s="46">
        <v>0.73611111111110905</v>
      </c>
    </row>
    <row r="155" spans="1:1">
      <c r="A155" s="46">
        <v>0.73958333333333104</v>
      </c>
    </row>
    <row r="156" spans="1:1">
      <c r="A156" s="46">
        <v>0.74305555555555303</v>
      </c>
    </row>
    <row r="157" spans="1:1">
      <c r="A157" s="46">
        <v>0.74652777777777601</v>
      </c>
    </row>
    <row r="158" spans="1:1">
      <c r="A158" s="46">
        <v>0.749999999999998</v>
      </c>
    </row>
    <row r="159" spans="1:1">
      <c r="A159" s="46">
        <v>0.75347222222221999</v>
      </c>
    </row>
    <row r="160" spans="1:1">
      <c r="A160" s="46">
        <v>0.75694444444444198</v>
      </c>
    </row>
    <row r="161" spans="1:1">
      <c r="A161" s="46">
        <v>0.76041666666666397</v>
      </c>
    </row>
    <row r="162" spans="1:1">
      <c r="A162" s="46">
        <v>0.76388888888888695</v>
      </c>
    </row>
    <row r="163" spans="1:1">
      <c r="A163" s="46">
        <v>0.76736111111110905</v>
      </c>
    </row>
    <row r="164" spans="1:1">
      <c r="A164" s="46">
        <v>0.77083333333333104</v>
      </c>
    </row>
    <row r="165" spans="1:1">
      <c r="A165" s="46">
        <v>0.77430555555555303</v>
      </c>
    </row>
    <row r="166" spans="1:1">
      <c r="A166" s="46">
        <v>0.77777777777777501</v>
      </c>
    </row>
    <row r="167" spans="1:1">
      <c r="A167" s="46">
        <v>0.781249999999998</v>
      </c>
    </row>
    <row r="168" spans="1:1">
      <c r="A168" s="46">
        <v>0.78472222222221999</v>
      </c>
    </row>
    <row r="169" spans="1:1">
      <c r="A169" s="46">
        <v>0.78819444444444198</v>
      </c>
    </row>
    <row r="170" spans="1:1">
      <c r="A170" s="46">
        <v>0.79166666666666397</v>
      </c>
    </row>
    <row r="171" spans="1:1">
      <c r="A171" s="46">
        <v>0.79513888888888595</v>
      </c>
    </row>
    <row r="172" spans="1:1">
      <c r="A172" s="46">
        <v>0.79861111111110905</v>
      </c>
    </row>
    <row r="173" spans="1:1">
      <c r="A173" s="46">
        <v>0.80208333333333104</v>
      </c>
    </row>
    <row r="174" spans="1:1">
      <c r="A174" s="46">
        <v>0.80555555555555303</v>
      </c>
    </row>
    <row r="175" spans="1:1">
      <c r="A175" s="46">
        <v>0.80902777777777501</v>
      </c>
    </row>
    <row r="176" spans="1:1">
      <c r="A176" s="46">
        <v>0.812499999999998</v>
      </c>
    </row>
    <row r="177" spans="1:1">
      <c r="A177" s="46">
        <v>0.81597222222221999</v>
      </c>
    </row>
    <row r="178" spans="1:1">
      <c r="A178" s="46">
        <v>0.81944444444444198</v>
      </c>
    </row>
    <row r="179" spans="1:1">
      <c r="A179" s="46">
        <v>0.82291666666666397</v>
      </c>
    </row>
    <row r="180" spans="1:1">
      <c r="A180" s="46">
        <v>0.82638888888888595</v>
      </c>
    </row>
    <row r="181" spans="1:1">
      <c r="A181" s="46">
        <v>0.82986111111110905</v>
      </c>
    </row>
    <row r="182" spans="1:1">
      <c r="A182" s="46">
        <v>0.83333333333333104</v>
      </c>
    </row>
    <row r="183" spans="1:1">
      <c r="A183" s="46">
        <v>0.83680555555555303</v>
      </c>
    </row>
    <row r="184" spans="1:1">
      <c r="A184" s="46">
        <v>0.84027777777777501</v>
      </c>
    </row>
    <row r="185" spans="1:1">
      <c r="A185" s="46">
        <v>0.843749999999997</v>
      </c>
    </row>
    <row r="186" spans="1:1">
      <c r="A186" s="46">
        <v>0.84722222222221999</v>
      </c>
    </row>
    <row r="187" spans="1:1">
      <c r="A187" s="46">
        <v>0.85069444444444198</v>
      </c>
    </row>
    <row r="188" spans="1:1">
      <c r="A188" s="46">
        <v>0.85416666666666397</v>
      </c>
    </row>
    <row r="189" spans="1:1">
      <c r="A189" s="46">
        <v>0.85763888888888595</v>
      </c>
    </row>
    <row r="190" spans="1:1">
      <c r="A190" s="46">
        <v>0.86111111111110805</v>
      </c>
    </row>
    <row r="191" spans="1:1">
      <c r="A191" s="46">
        <v>0.86458333333333104</v>
      </c>
    </row>
    <row r="192" spans="1:1">
      <c r="A192" s="46">
        <v>0.86805555555555303</v>
      </c>
    </row>
    <row r="193" spans="1:1">
      <c r="A193" s="46">
        <v>0.87152777777777501</v>
      </c>
    </row>
    <row r="194" spans="1:1">
      <c r="A194" s="46">
        <v>0.874999999999997</v>
      </c>
    </row>
    <row r="195" spans="1:1">
      <c r="A195" s="46">
        <v>0.87847222222221999</v>
      </c>
    </row>
    <row r="196" spans="1:1">
      <c r="A196" s="46">
        <v>0.88194444444444198</v>
      </c>
    </row>
    <row r="197" spans="1:1">
      <c r="A197" s="46">
        <v>0.88541666666666397</v>
      </c>
    </row>
    <row r="198" spans="1:1">
      <c r="A198" s="46">
        <v>0.88888888888888595</v>
      </c>
    </row>
    <row r="199" spans="1:1">
      <c r="A199" s="46">
        <v>0.89236111111110805</v>
      </c>
    </row>
    <row r="200" spans="1:1">
      <c r="A200" s="46">
        <v>0.89583333333333104</v>
      </c>
    </row>
    <row r="201" spans="1:1">
      <c r="A201" s="46">
        <v>0.89930555555555303</v>
      </c>
    </row>
    <row r="202" spans="1:1">
      <c r="A202" s="46">
        <v>0.90277777777777501</v>
      </c>
    </row>
    <row r="203" spans="1:1">
      <c r="A203" s="46">
        <v>0.906249999999997</v>
      </c>
    </row>
    <row r="204" spans="1:1">
      <c r="A204" s="46">
        <v>0.90972222222221899</v>
      </c>
    </row>
    <row r="205" spans="1:1">
      <c r="A205" s="46">
        <v>0.91319444444444198</v>
      </c>
    </row>
    <row r="206" spans="1:1">
      <c r="A206" s="46">
        <v>0.91666666666666397</v>
      </c>
    </row>
    <row r="207" spans="1:1">
      <c r="A207" s="46">
        <v>0.92013888888888595</v>
      </c>
    </row>
    <row r="208" spans="1:1">
      <c r="A208" s="46">
        <v>0.92361111111110805</v>
      </c>
    </row>
    <row r="209" spans="1:1">
      <c r="A209" s="46">
        <v>0.92708333333333004</v>
      </c>
    </row>
    <row r="210" spans="1:1">
      <c r="A210" s="46">
        <v>0.93055555555555303</v>
      </c>
    </row>
    <row r="211" spans="1:1">
      <c r="A211" s="46">
        <v>0.93402777777777501</v>
      </c>
    </row>
    <row r="212" spans="1:1">
      <c r="A212" s="46">
        <v>0.937499999999997</v>
      </c>
    </row>
    <row r="213" spans="1:1">
      <c r="A213" s="46">
        <v>0.94097222222221899</v>
      </c>
    </row>
    <row r="214" spans="1:1">
      <c r="A214" s="46">
        <v>0.94444444444444098</v>
      </c>
    </row>
    <row r="215" spans="1:1">
      <c r="A215" s="46">
        <v>0.94791666666666397</v>
      </c>
    </row>
    <row r="216" spans="1:1">
      <c r="A216" s="46">
        <v>0.95138888888888595</v>
      </c>
    </row>
    <row r="217" spans="1:1">
      <c r="A217" s="46">
        <v>0.95486111111110805</v>
      </c>
    </row>
    <row r="218" spans="1:1">
      <c r="A218" s="46">
        <v>0.95833333333333004</v>
      </c>
    </row>
    <row r="219" spans="1:1">
      <c r="A219" s="46">
        <v>0.96180555555555303</v>
      </c>
    </row>
    <row r="220" spans="1:1">
      <c r="A220" s="46">
        <v>0.96527777777777501</v>
      </c>
    </row>
    <row r="221" spans="1:1">
      <c r="A221" s="46">
        <v>0.968749999999997</v>
      </c>
    </row>
    <row r="222" spans="1:1">
      <c r="A222" s="46">
        <v>0.97222222222221899</v>
      </c>
    </row>
    <row r="223" spans="1:1">
      <c r="A223" s="46">
        <v>0.97569444444444098</v>
      </c>
    </row>
    <row r="224" spans="1:1">
      <c r="A224" s="46">
        <v>0.97916666666666397</v>
      </c>
    </row>
    <row r="225" spans="1:1">
      <c r="A225" s="46">
        <v>0.98263888888888595</v>
      </c>
    </row>
    <row r="226" spans="1:1">
      <c r="A226" s="46">
        <v>0.98611111111110805</v>
      </c>
    </row>
    <row r="227" spans="1:1">
      <c r="A227" s="46">
        <v>0.98958333333333004</v>
      </c>
    </row>
    <row r="228" spans="1:1">
      <c r="A228" s="46">
        <v>0.99305555555555203</v>
      </c>
    </row>
    <row r="229" spans="1:1">
      <c r="A229" s="46">
        <v>0.99652777777777501</v>
      </c>
    </row>
    <row r="230" spans="1:1">
      <c r="A230" s="46">
        <v>0.999999999999997</v>
      </c>
    </row>
    <row r="231" spans="1:1">
      <c r="A231" s="46">
        <v>1.0034722222222201</v>
      </c>
    </row>
    <row r="232" spans="1:1">
      <c r="A232" s="46">
        <v>1.00694444444444</v>
      </c>
    </row>
    <row r="233" spans="1:1">
      <c r="A233" s="46">
        <v>1.0104166666666601</v>
      </c>
    </row>
    <row r="234" spans="1:1">
      <c r="A234" s="46">
        <v>1.0138888888888899</v>
      </c>
    </row>
    <row r="235" spans="1:1">
      <c r="A235" s="46">
        <v>1.0173611111111101</v>
      </c>
    </row>
    <row r="236" spans="1:1">
      <c r="A236" s="46">
        <v>1.0208333333333299</v>
      </c>
    </row>
    <row r="237" spans="1:1">
      <c r="A237" s="46">
        <v>1.02430555555555</v>
      </c>
    </row>
    <row r="238" spans="1:1">
      <c r="A238" s="46">
        <v>1.0277777777777799</v>
      </c>
    </row>
    <row r="239" spans="1:1">
      <c r="A239" s="46">
        <v>1.03125</v>
      </c>
    </row>
    <row r="240" spans="1:1">
      <c r="A240" s="46">
        <v>1.0347222222222201</v>
      </c>
    </row>
    <row r="241" spans="1:1">
      <c r="A241" s="46">
        <v>1.03819444444444</v>
      </c>
    </row>
    <row r="242" spans="1:1">
      <c r="A242" s="46">
        <v>1.0416666666666601</v>
      </c>
    </row>
    <row r="243" spans="1:1">
      <c r="A243" s="46">
        <v>1.0451388888888899</v>
      </c>
    </row>
    <row r="244" spans="1:1">
      <c r="A244" s="46">
        <v>1.0486111111111101</v>
      </c>
    </row>
    <row r="245" spans="1:1">
      <c r="A245" s="46">
        <v>1.0520833333333299</v>
      </c>
    </row>
    <row r="246" spans="1:1">
      <c r="A246" s="46">
        <v>1.05555555555555</v>
      </c>
    </row>
    <row r="247" spans="1:1">
      <c r="A247" s="46">
        <v>1.0590277777777699</v>
      </c>
    </row>
    <row r="248" spans="1:1">
      <c r="A248" s="46">
        <v>1.0625</v>
      </c>
    </row>
    <row r="249" spans="1:1">
      <c r="A249" s="46">
        <v>1.0659722222222201</v>
      </c>
    </row>
    <row r="250" spans="1:1">
      <c r="A250" s="46">
        <v>1.06944444444444</v>
      </c>
    </row>
    <row r="251" spans="1:1">
      <c r="A251" s="46">
        <v>1.0729166666666601</v>
      </c>
    </row>
    <row r="252" spans="1:1">
      <c r="A252" s="46">
        <v>1.0763888888888899</v>
      </c>
    </row>
    <row r="253" spans="1:1">
      <c r="A253" s="46">
        <v>1.0798611111111101</v>
      </c>
    </row>
    <row r="254" spans="1:1">
      <c r="A254" s="46">
        <v>1.0833333333333299</v>
      </c>
    </row>
    <row r="255" spans="1:1">
      <c r="A255" s="46">
        <v>1.08680555555555</v>
      </c>
    </row>
    <row r="256" spans="1:1">
      <c r="A256" s="46">
        <v>1.0902777777777699</v>
      </c>
    </row>
    <row r="257" spans="1:1">
      <c r="A257" s="46">
        <v>1.09375</v>
      </c>
    </row>
    <row r="258" spans="1:1">
      <c r="A258" s="46">
        <v>1.0972222222222201</v>
      </c>
    </row>
    <row r="259" spans="1:1">
      <c r="A259" s="46">
        <v>1.10069444444444</v>
      </c>
    </row>
    <row r="260" spans="1:1">
      <c r="A260" s="46">
        <v>1.1041666666666601</v>
      </c>
    </row>
    <row r="261" spans="1:1">
      <c r="A261" s="46">
        <v>1.1076388888888899</v>
      </c>
    </row>
    <row r="262" spans="1:1">
      <c r="A262" s="46">
        <v>1.1111111111111101</v>
      </c>
    </row>
    <row r="263" spans="1:1">
      <c r="A263" s="46">
        <v>1.1145833333333299</v>
      </c>
    </row>
    <row r="264" spans="1:1">
      <c r="A264" s="46">
        <v>1.11805555555555</v>
      </c>
    </row>
    <row r="265" spans="1:1">
      <c r="A265" s="46">
        <v>1.1215277777777699</v>
      </c>
    </row>
    <row r="266" spans="1:1">
      <c r="A266" s="46">
        <v>1.125</v>
      </c>
    </row>
    <row r="267" spans="1:1">
      <c r="A267" s="46">
        <v>1.1284722222222201</v>
      </c>
    </row>
    <row r="268" spans="1:1">
      <c r="A268" s="46">
        <v>1.13194444444444</v>
      </c>
    </row>
    <row r="269" spans="1:1">
      <c r="A269" s="46">
        <v>1.1354166666666601</v>
      </c>
    </row>
    <row r="270" spans="1:1">
      <c r="A270" s="46">
        <v>1.1388888888888899</v>
      </c>
    </row>
    <row r="271" spans="1:1">
      <c r="A271" s="46">
        <v>1.1423611111111101</v>
      </c>
    </row>
    <row r="272" spans="1:1">
      <c r="A272" s="46">
        <v>1.1458333333333299</v>
      </c>
    </row>
    <row r="273" spans="1:1">
      <c r="A273" s="46">
        <v>1.14930555555555</v>
      </c>
    </row>
    <row r="274" spans="1:1">
      <c r="A274" s="46">
        <v>1.1527777777777699</v>
      </c>
    </row>
    <row r="275" spans="1:1">
      <c r="A275" s="46">
        <v>1.15625</v>
      </c>
    </row>
    <row r="276" spans="1:1">
      <c r="A276" s="46">
        <v>1.1597222222222201</v>
      </c>
    </row>
    <row r="277" spans="1:1">
      <c r="A277" s="46">
        <v>1.16319444444444</v>
      </c>
    </row>
    <row r="278" spans="1:1">
      <c r="A278" s="46">
        <v>1.1666666666666601</v>
      </c>
    </row>
    <row r="279" spans="1:1">
      <c r="A279" s="46">
        <v>1.1701388888888899</v>
      </c>
    </row>
    <row r="280" spans="1:1">
      <c r="A280" s="46">
        <v>1.1736111111111101</v>
      </c>
    </row>
    <row r="281" spans="1:1">
      <c r="A281" s="46">
        <v>1.1770833333333299</v>
      </c>
    </row>
    <row r="282" spans="1:1">
      <c r="A282" s="46">
        <v>1.18055555555555</v>
      </c>
    </row>
    <row r="283" spans="1:1">
      <c r="A283" s="46">
        <v>1.1840277777777699</v>
      </c>
    </row>
    <row r="284" spans="1:1">
      <c r="A284" s="46">
        <v>1.1875</v>
      </c>
    </row>
    <row r="285" spans="1:1">
      <c r="A285" s="46">
        <v>1.1909722222222201</v>
      </c>
    </row>
    <row r="286" spans="1:1">
      <c r="A286" s="46">
        <v>1.19444444444444</v>
      </c>
    </row>
    <row r="287" spans="1:1">
      <c r="A287" s="46">
        <v>1.1979166666666601</v>
      </c>
    </row>
    <row r="288" spans="1:1">
      <c r="A288" s="46">
        <v>1.2013888888888899</v>
      </c>
    </row>
    <row r="289" spans="1:1">
      <c r="A289" s="46">
        <v>1.2048611111111101</v>
      </c>
    </row>
    <row r="290" spans="1:1">
      <c r="A290" s="46">
        <v>1.2083333333333299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55" zoomScaleNormal="55" workbookViewId="0">
      <selection activeCell="J8" sqref="J8"/>
    </sheetView>
  </sheetViews>
  <sheetFormatPr defaultColWidth="9" defaultRowHeight="14.4"/>
  <cols>
    <col min="1" max="16384" width="9" style="52"/>
  </cols>
  <sheetData>
    <row r="1" spans="1:1">
      <c r="A1" s="52" t="s">
        <v>67</v>
      </c>
    </row>
    <row r="2" spans="1:1">
      <c r="A2" s="52" t="s">
        <v>68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テナント</vt:lpstr>
      <vt:lpstr>記載例テナント</vt:lpstr>
      <vt:lpstr>リスト</vt:lpstr>
      <vt:lpstr>フローチャート</vt:lpstr>
      <vt:lpstr>テナント!Print_Area</vt:lpstr>
      <vt:lpstr>記載例テナント!Print_Area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山梨県</cp:lastModifiedBy>
  <cp:lastPrinted>2021-09-27T11:37:46Z</cp:lastPrinted>
  <dcterms:created xsi:type="dcterms:W3CDTF">2021-05-14T00:28:46Z</dcterms:created>
  <dcterms:modified xsi:type="dcterms:W3CDTF">2021-10-01T07:12:30Z</dcterms:modified>
</cp:coreProperties>
</file>