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RDSFR.iad2016.local\Share$\00202894\Desktop\All_Files_20211001160753\"/>
    </mc:Choice>
  </mc:AlternateContent>
  <bookViews>
    <workbookView xWindow="-120" yWindow="-120" windowWidth="20736" windowHeight="11160" tabRatio="571"/>
  </bookViews>
  <sheets>
    <sheet name="大規模（映画館以外）" sheetId="33" r:id="rId1"/>
    <sheet name="記載例_大規模（映画館以外）" sheetId="30" r:id="rId2"/>
    <sheet name="リスト" sheetId="7" state="hidden" r:id="rId3"/>
    <sheet name="フローチャート" sheetId="32" state="hidden" r:id="rId4"/>
  </sheets>
  <definedNames>
    <definedName name="_xlnm.Print_Area" localSheetId="1">'記載例_大規模（映画館以外）'!$A$1:$N$56</definedName>
    <definedName name="_xlnm.Print_Area" localSheetId="0">'大規模（映画館以外）'!$A$1:$N$56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0" l="1"/>
  <c r="J11" i="33"/>
  <c r="G19" i="33" l="1"/>
  <c r="G20" i="33"/>
  <c r="P19" i="33" l="1"/>
  <c r="P42" i="33" l="1"/>
  <c r="O42" i="33"/>
  <c r="G42" i="33"/>
  <c r="B42" i="33"/>
  <c r="P41" i="33"/>
  <c r="O41" i="33"/>
  <c r="G41" i="33"/>
  <c r="B41" i="33"/>
  <c r="P40" i="33"/>
  <c r="O40" i="33"/>
  <c r="G40" i="33"/>
  <c r="B40" i="33"/>
  <c r="P39" i="33"/>
  <c r="O39" i="33"/>
  <c r="G39" i="33"/>
  <c r="B39" i="33"/>
  <c r="P38" i="33"/>
  <c r="O38" i="33"/>
  <c r="G38" i="33"/>
  <c r="B38" i="33"/>
  <c r="P37" i="33"/>
  <c r="O37" i="33"/>
  <c r="G37" i="33"/>
  <c r="B37" i="33"/>
  <c r="P36" i="33"/>
  <c r="O36" i="33"/>
  <c r="G36" i="33"/>
  <c r="B36" i="33"/>
  <c r="P35" i="33"/>
  <c r="O35" i="33"/>
  <c r="G35" i="33"/>
  <c r="B35" i="33"/>
  <c r="P34" i="33"/>
  <c r="O34" i="33"/>
  <c r="G34" i="33"/>
  <c r="B34" i="33"/>
  <c r="P33" i="33"/>
  <c r="O33" i="33"/>
  <c r="G33" i="33"/>
  <c r="B33" i="33"/>
  <c r="P32" i="33"/>
  <c r="O32" i="33"/>
  <c r="G32" i="33"/>
  <c r="B32" i="33"/>
  <c r="P31" i="33"/>
  <c r="O31" i="33"/>
  <c r="G31" i="33"/>
  <c r="B31" i="33"/>
  <c r="P30" i="33"/>
  <c r="O30" i="33"/>
  <c r="G30" i="33"/>
  <c r="B30" i="33"/>
  <c r="P29" i="33"/>
  <c r="O29" i="33"/>
  <c r="G29" i="33"/>
  <c r="B29" i="33"/>
  <c r="P28" i="33"/>
  <c r="O28" i="33"/>
  <c r="G28" i="33"/>
  <c r="B28" i="33"/>
  <c r="P27" i="33"/>
  <c r="O27" i="33"/>
  <c r="G27" i="33"/>
  <c r="B27" i="33"/>
  <c r="P26" i="33"/>
  <c r="O26" i="33"/>
  <c r="G26" i="33"/>
  <c r="B26" i="33"/>
  <c r="P25" i="33"/>
  <c r="O25" i="33"/>
  <c r="G25" i="33"/>
  <c r="B25" i="33"/>
  <c r="P24" i="33"/>
  <c r="O24" i="33"/>
  <c r="G24" i="33"/>
  <c r="B24" i="33"/>
  <c r="P23" i="33"/>
  <c r="O23" i="33"/>
  <c r="G23" i="33"/>
  <c r="B23" i="33"/>
  <c r="P22" i="33"/>
  <c r="O22" i="33"/>
  <c r="G22" i="33"/>
  <c r="B22" i="33"/>
  <c r="P21" i="33"/>
  <c r="O21" i="33"/>
  <c r="G21" i="33"/>
  <c r="B21" i="33"/>
  <c r="P20" i="33"/>
  <c r="O20" i="33"/>
  <c r="B20" i="33"/>
  <c r="O19" i="33"/>
  <c r="B19" i="33"/>
  <c r="J12" i="33"/>
  <c r="Q40" i="33" l="1"/>
  <c r="J40" i="33" s="1"/>
  <c r="R40" i="33" s="1"/>
  <c r="Q20" i="33"/>
  <c r="J20" i="33" s="1"/>
  <c r="R20" i="33" s="1"/>
  <c r="Q22" i="33"/>
  <c r="J22" i="33" s="1"/>
  <c r="R22" i="33" s="1"/>
  <c r="Q26" i="33"/>
  <c r="J26" i="33" s="1"/>
  <c r="R26" i="33" s="1"/>
  <c r="Q30" i="33"/>
  <c r="J30" i="33" s="1"/>
  <c r="R30" i="33" s="1"/>
  <c r="Q32" i="33"/>
  <c r="J32" i="33" s="1"/>
  <c r="R32" i="33" s="1"/>
  <c r="Q34" i="33"/>
  <c r="J34" i="33" s="1"/>
  <c r="R34" i="33" s="1"/>
  <c r="Q36" i="33"/>
  <c r="J36" i="33" s="1"/>
  <c r="R36" i="33" s="1"/>
  <c r="Q38" i="33"/>
  <c r="J38" i="33" s="1"/>
  <c r="R38" i="33" s="1"/>
  <c r="Q21" i="33"/>
  <c r="J21" i="33" s="1"/>
  <c r="R21" i="33" s="1"/>
  <c r="Q23" i="33"/>
  <c r="J23" i="33" s="1"/>
  <c r="R23" i="33" s="1"/>
  <c r="Q25" i="33"/>
  <c r="J25" i="33" s="1"/>
  <c r="R25" i="33" s="1"/>
  <c r="Q29" i="33"/>
  <c r="J29" i="33" s="1"/>
  <c r="R29" i="33" s="1"/>
  <c r="Q31" i="33"/>
  <c r="J31" i="33" s="1"/>
  <c r="R31" i="33" s="1"/>
  <c r="Q33" i="33"/>
  <c r="J33" i="33" s="1"/>
  <c r="R33" i="33" s="1"/>
  <c r="Q37" i="33"/>
  <c r="J37" i="33" s="1"/>
  <c r="R37" i="33" s="1"/>
  <c r="Q19" i="33"/>
  <c r="J19" i="33" s="1"/>
  <c r="R19" i="33" s="1"/>
  <c r="Q27" i="33"/>
  <c r="J27" i="33" s="1"/>
  <c r="R27" i="33" s="1"/>
  <c r="Q35" i="33"/>
  <c r="J35" i="33" s="1"/>
  <c r="R35" i="33" s="1"/>
  <c r="Q41" i="33"/>
  <c r="J41" i="33" s="1"/>
  <c r="R41" i="33" s="1"/>
  <c r="Q39" i="33"/>
  <c r="J39" i="33" s="1"/>
  <c r="R39" i="33" s="1"/>
  <c r="Q24" i="33"/>
  <c r="J24" i="33" s="1"/>
  <c r="R24" i="33" s="1"/>
  <c r="Q28" i="33"/>
  <c r="J28" i="33" s="1"/>
  <c r="R28" i="33" s="1"/>
  <c r="Q42" i="33"/>
  <c r="J42" i="33" s="1"/>
  <c r="R42" i="33" s="1"/>
  <c r="N42" i="33" l="1"/>
  <c r="L42" i="33"/>
  <c r="M42" i="33"/>
  <c r="M37" i="33"/>
  <c r="N37" i="33"/>
  <c r="L37" i="33"/>
  <c r="M36" i="33"/>
  <c r="N36" i="33"/>
  <c r="L36" i="33"/>
  <c r="N28" i="33"/>
  <c r="L28" i="33"/>
  <c r="M28" i="33"/>
  <c r="L33" i="33"/>
  <c r="M33" i="33"/>
  <c r="N33" i="33"/>
  <c r="N34" i="33"/>
  <c r="L34" i="33"/>
  <c r="M34" i="33"/>
  <c r="N27" i="33"/>
  <c r="L27" i="33"/>
  <c r="M27" i="33"/>
  <c r="L40" i="33"/>
  <c r="M40" i="33"/>
  <c r="N40" i="33"/>
  <c r="M31" i="33"/>
  <c r="N31" i="33"/>
  <c r="L31" i="33"/>
  <c r="L32" i="33"/>
  <c r="M32" i="33"/>
  <c r="N32" i="33"/>
  <c r="L39" i="33"/>
  <c r="N39" i="33"/>
  <c r="M39" i="33"/>
  <c r="K29" i="33"/>
  <c r="M30" i="33"/>
  <c r="N30" i="33"/>
  <c r="L30" i="33"/>
  <c r="L41" i="33"/>
  <c r="M41" i="33"/>
  <c r="N41" i="33"/>
  <c r="M38" i="33"/>
  <c r="N38" i="33"/>
  <c r="L38" i="33"/>
  <c r="L24" i="33"/>
  <c r="M24" i="33"/>
  <c r="N24" i="33"/>
  <c r="N25" i="33"/>
  <c r="L25" i="33"/>
  <c r="M25" i="33"/>
  <c r="N26" i="33"/>
  <c r="L26" i="33"/>
  <c r="M26" i="33"/>
  <c r="N35" i="33"/>
  <c r="L35" i="33"/>
  <c r="M35" i="33"/>
  <c r="K23" i="33"/>
  <c r="M22" i="33"/>
  <c r="N22" i="33"/>
  <c r="L22" i="33"/>
  <c r="N20" i="33"/>
  <c r="M20" i="33"/>
  <c r="L20" i="33"/>
  <c r="M21" i="33"/>
  <c r="N21" i="33"/>
  <c r="L21" i="33"/>
  <c r="M19" i="33"/>
  <c r="N19" i="33"/>
  <c r="L19" i="33"/>
  <c r="K22" i="33"/>
  <c r="K39" i="33"/>
  <c r="K38" i="33"/>
  <c r="K28" i="33"/>
  <c r="K33" i="33"/>
  <c r="K25" i="33"/>
  <c r="K24" i="33"/>
  <c r="K37" i="33"/>
  <c r="K26" i="33"/>
  <c r="K31" i="33"/>
  <c r="K27" i="33"/>
  <c r="K32" i="33"/>
  <c r="K21" i="33"/>
  <c r="K41" i="33"/>
  <c r="K42" i="33"/>
  <c r="K36" i="33"/>
  <c r="K20" i="33"/>
  <c r="K35" i="33"/>
  <c r="K19" i="33"/>
  <c r="K30" i="33"/>
  <c r="K40" i="33"/>
  <c r="K34" i="33"/>
  <c r="M29" i="33" l="1"/>
  <c r="N29" i="33"/>
  <c r="L29" i="33"/>
  <c r="L23" i="33"/>
  <c r="N23" i="33"/>
  <c r="M23" i="33"/>
  <c r="L44" i="33" l="1"/>
  <c r="N44" i="33"/>
  <c r="M44" i="33"/>
  <c r="P20" i="30"/>
  <c r="Q20" i="30" s="1"/>
  <c r="P21" i="30"/>
  <c r="Q21" i="30" s="1"/>
  <c r="P22" i="30"/>
  <c r="Q22" i="30" s="1"/>
  <c r="P23" i="30"/>
  <c r="Q23" i="30" s="1"/>
  <c r="P24" i="30"/>
  <c r="Q24" i="30" s="1"/>
  <c r="P25" i="30"/>
  <c r="Q25" i="30" s="1"/>
  <c r="P26" i="30"/>
  <c r="Q26" i="30" s="1"/>
  <c r="P27" i="30"/>
  <c r="Q27" i="30" s="1"/>
  <c r="P28" i="30"/>
  <c r="Q28" i="30" s="1"/>
  <c r="P29" i="30"/>
  <c r="Q29" i="30" s="1"/>
  <c r="P30" i="30"/>
  <c r="Q30" i="30" s="1"/>
  <c r="P31" i="30"/>
  <c r="Q31" i="30" s="1"/>
  <c r="P32" i="30"/>
  <c r="Q32" i="30" s="1"/>
  <c r="P33" i="30"/>
  <c r="Q33" i="30" s="1"/>
  <c r="P34" i="30"/>
  <c r="Q34" i="30" s="1"/>
  <c r="P35" i="30"/>
  <c r="Q35" i="30" s="1"/>
  <c r="P36" i="30"/>
  <c r="Q36" i="30" s="1"/>
  <c r="P37" i="30"/>
  <c r="Q37" i="30" s="1"/>
  <c r="P38" i="30"/>
  <c r="Q38" i="30" s="1"/>
  <c r="P39" i="30"/>
  <c r="Q39" i="30" s="1"/>
  <c r="P40" i="30"/>
  <c r="Q40" i="30" s="1"/>
  <c r="P41" i="30"/>
  <c r="Q41" i="30" s="1"/>
  <c r="P42" i="30"/>
  <c r="Q42" i="30" s="1"/>
  <c r="P19" i="30"/>
  <c r="Q19" i="30" s="1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35" i="30"/>
  <c r="O36" i="30"/>
  <c r="O37" i="30"/>
  <c r="O38" i="30"/>
  <c r="O39" i="30"/>
  <c r="O40" i="30"/>
  <c r="O41" i="30"/>
  <c r="O42" i="30"/>
  <c r="O19" i="30"/>
  <c r="L46" i="33" l="1"/>
  <c r="M12" i="33" s="1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19" i="30"/>
  <c r="G19" i="30"/>
  <c r="R19" i="30" l="1"/>
  <c r="N19" i="30" s="1"/>
  <c r="K19" i="30"/>
  <c r="L32" i="30" l="1"/>
  <c r="L23" i="30"/>
  <c r="L19" i="30"/>
  <c r="G23" i="30"/>
  <c r="R23" i="30" s="1"/>
  <c r="N23" i="30" s="1"/>
  <c r="G24" i="30"/>
  <c r="R24" i="30" s="1"/>
  <c r="G25" i="30"/>
  <c r="R25" i="30" s="1"/>
  <c r="N25" i="30" s="1"/>
  <c r="G26" i="30"/>
  <c r="R26" i="30" s="1"/>
  <c r="N26" i="30" s="1"/>
  <c r="G27" i="30"/>
  <c r="R27" i="30" s="1"/>
  <c r="G28" i="30"/>
  <c r="R28" i="30" s="1"/>
  <c r="G29" i="30"/>
  <c r="R29" i="30" s="1"/>
  <c r="G30" i="30"/>
  <c r="R30" i="30" s="1"/>
  <c r="N30" i="30" s="1"/>
  <c r="G31" i="30"/>
  <c r="R31" i="30" s="1"/>
  <c r="G32" i="30"/>
  <c r="R32" i="30" s="1"/>
  <c r="N32" i="30" s="1"/>
  <c r="G33" i="30"/>
  <c r="R33" i="30" s="1"/>
  <c r="N33" i="30" s="1"/>
  <c r="G34" i="30"/>
  <c r="R34" i="30" s="1"/>
  <c r="G35" i="30"/>
  <c r="R35" i="30" s="1"/>
  <c r="G36" i="30"/>
  <c r="R36" i="30" s="1"/>
  <c r="G37" i="30"/>
  <c r="R37" i="30" s="1"/>
  <c r="G38" i="30"/>
  <c r="R38" i="30" s="1"/>
  <c r="G39" i="30"/>
  <c r="R39" i="30" s="1"/>
  <c r="N39" i="30" s="1"/>
  <c r="G40" i="30"/>
  <c r="R40" i="30" s="1"/>
  <c r="N40" i="30" s="1"/>
  <c r="G41" i="30"/>
  <c r="R41" i="30" s="1"/>
  <c r="G42" i="30"/>
  <c r="R42" i="30" s="1"/>
  <c r="L37" i="30" l="1"/>
  <c r="N37" i="30"/>
  <c r="L40" i="30"/>
  <c r="L39" i="30"/>
  <c r="L25" i="30"/>
  <c r="L33" i="30"/>
  <c r="L29" i="30"/>
  <c r="N29" i="30"/>
  <c r="L26" i="30"/>
  <c r="L30" i="30"/>
  <c r="L36" i="30"/>
  <c r="N36" i="30"/>
  <c r="N38" i="30"/>
  <c r="L38" i="30"/>
  <c r="L31" i="30"/>
  <c r="N31" i="30"/>
  <c r="L24" i="30"/>
  <c r="N24" i="30"/>
  <c r="N42" i="30"/>
  <c r="L42" i="30"/>
  <c r="N41" i="30"/>
  <c r="L41" i="30"/>
  <c r="L35" i="30"/>
  <c r="N35" i="30"/>
  <c r="L34" i="30"/>
  <c r="N34" i="30"/>
  <c r="L28" i="30"/>
  <c r="N28" i="30"/>
  <c r="L27" i="30"/>
  <c r="N27" i="30"/>
  <c r="K30" i="30"/>
  <c r="K36" i="30"/>
  <c r="K35" i="30"/>
  <c r="K38" i="30"/>
  <c r="K28" i="30"/>
  <c r="K27" i="30"/>
  <c r="K42" i="30"/>
  <c r="K26" i="30"/>
  <c r="K33" i="30"/>
  <c r="K32" i="30"/>
  <c r="K24" i="30"/>
  <c r="K37" i="30"/>
  <c r="K29" i="30"/>
  <c r="K34" i="30"/>
  <c r="K41" i="30"/>
  <c r="K25" i="30"/>
  <c r="K40" i="30"/>
  <c r="K39" i="30"/>
  <c r="K31" i="30"/>
  <c r="K23" i="30"/>
  <c r="J12" i="30"/>
  <c r="M30" i="30" l="1"/>
  <c r="M40" i="30"/>
  <c r="M31" i="30"/>
  <c r="M41" i="30"/>
  <c r="M32" i="30"/>
  <c r="M42" i="30"/>
  <c r="M23" i="30"/>
  <c r="M33" i="30"/>
  <c r="M24" i="30"/>
  <c r="M34" i="30"/>
  <c r="M25" i="30"/>
  <c r="M36" i="30"/>
  <c r="M26" i="30"/>
  <c r="M38" i="30"/>
  <c r="M28" i="30"/>
  <c r="M39" i="30"/>
  <c r="M19" i="30"/>
  <c r="M37" i="30"/>
  <c r="M29" i="30"/>
  <c r="M27" i="30"/>
  <c r="M35" i="30"/>
  <c r="G22" i="30"/>
  <c r="R22" i="30" s="1"/>
  <c r="G21" i="30"/>
  <c r="R21" i="30" s="1"/>
  <c r="G20" i="30"/>
  <c r="R20" i="30" s="1"/>
  <c r="N22" i="30" l="1"/>
  <c r="L22" i="30"/>
  <c r="M22" i="30"/>
  <c r="L21" i="30"/>
  <c r="N21" i="30"/>
  <c r="M21" i="30"/>
  <c r="N20" i="30"/>
  <c r="L20" i="30"/>
  <c r="M20" i="30"/>
  <c r="K20" i="30"/>
  <c r="K21" i="30"/>
  <c r="K22" i="30"/>
  <c r="B41" i="30"/>
  <c r="B40" i="30"/>
  <c r="B39" i="30"/>
  <c r="L44" i="30" l="1"/>
  <c r="N44" i="30"/>
  <c r="M44" i="30"/>
  <c r="B37" i="30"/>
  <c r="L46" i="30" l="1"/>
  <c r="M12" i="30" s="1"/>
  <c r="B42" i="30"/>
  <c r="B38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</calcChain>
</file>

<file path=xl/sharedStrings.xml><?xml version="1.0" encoding="utf-8"?>
<sst xmlns="http://schemas.openxmlformats.org/spreadsheetml/2006/main" count="142" uniqueCount="92">
  <si>
    <t>通常時</t>
    <rPh sb="0" eb="2">
      <t>ツウジョウ</t>
    </rPh>
    <rPh sb="2" eb="3">
      <t>ジ</t>
    </rPh>
    <phoneticPr fontId="1"/>
  </si>
  <si>
    <t>時短要請期間中</t>
    <rPh sb="0" eb="2">
      <t>ジタン</t>
    </rPh>
    <rPh sb="2" eb="4">
      <t>ヨウセイ</t>
    </rPh>
    <rPh sb="4" eb="6">
      <t>キカン</t>
    </rPh>
    <rPh sb="6" eb="7">
      <t>チュウ</t>
    </rPh>
    <phoneticPr fontId="1"/>
  </si>
  <si>
    <t>・下記事項を入力してください。</t>
    <rPh sb="1" eb="3">
      <t>カキ</t>
    </rPh>
    <rPh sb="3" eb="5">
      <t>ジコウ</t>
    </rPh>
    <rPh sb="6" eb="8">
      <t>ニュウリョク</t>
    </rPh>
    <phoneticPr fontId="1"/>
  </si>
  <si>
    <t>③自己利用部分面積</t>
    <rPh sb="1" eb="3">
      <t>ジコ</t>
    </rPh>
    <rPh sb="3" eb="5">
      <t>リヨウ</t>
    </rPh>
    <rPh sb="5" eb="7">
      <t>ブブン</t>
    </rPh>
    <rPh sb="7" eb="9">
      <t>メンセキ</t>
    </rPh>
    <phoneticPr fontId="1"/>
  </si>
  <si>
    <t>④"テナント事業者等協力金の対象"となるテナント数</t>
    <phoneticPr fontId="1"/>
  </si>
  <si>
    <t>⑤特定百貨店店舗の数</t>
    <rPh sb="1" eb="3">
      <t>トクテイ</t>
    </rPh>
    <rPh sb="3" eb="6">
      <t>ヒャッカテン</t>
    </rPh>
    <rPh sb="6" eb="8">
      <t>テンポ</t>
    </rPh>
    <rPh sb="9" eb="10">
      <t>カズ</t>
    </rPh>
    <phoneticPr fontId="1"/>
  </si>
  <si>
    <t>（１）
自己利用部分面積に係る協力金</t>
    <rPh sb="10" eb="12">
      <t>メンセキ</t>
    </rPh>
    <rPh sb="13" eb="14">
      <t>カカ</t>
    </rPh>
    <rPh sb="15" eb="18">
      <t>キョウリョクキン</t>
    </rPh>
    <phoneticPr fontId="1"/>
  </si>
  <si>
    <t>時短率
(E/D)</t>
    <rPh sb="0" eb="2">
      <t>ジタン</t>
    </rPh>
    <rPh sb="2" eb="3">
      <t>リツ</t>
    </rPh>
    <phoneticPr fontId="1"/>
  </si>
  <si>
    <t>(１)自己利用部分面積に係る協力金</t>
    <rPh sb="3" eb="5">
      <t>ジコ</t>
    </rPh>
    <rPh sb="5" eb="7">
      <t>リヨウ</t>
    </rPh>
    <rPh sb="7" eb="9">
      <t>ブブン</t>
    </rPh>
    <rPh sb="9" eb="11">
      <t>メンセキ</t>
    </rPh>
    <rPh sb="12" eb="13">
      <t>カカ</t>
    </rPh>
    <rPh sb="14" eb="17">
      <t>キョウリョクキン</t>
    </rPh>
    <phoneticPr fontId="1"/>
  </si>
  <si>
    <t>(Ａ)　×　200,000円　×　(Ｅ) ／ (Ｄ)</t>
    <phoneticPr fontId="1"/>
  </si>
  <si>
    <t>(Ｂ)　×　  2,000円　×　(Ｅ) ／ (Ｄ)</t>
    <phoneticPr fontId="1"/>
  </si>
  <si>
    <t>(Ｃ)　×　 20,000円　×　(Ｅ) ／ (Ｄ)</t>
    <phoneticPr fontId="1"/>
  </si>
  <si>
    <t>本来の
営業時間
（D）</t>
    <rPh sb="0" eb="2">
      <t>ホンライ</t>
    </rPh>
    <rPh sb="4" eb="6">
      <t>エイギョウ</t>
    </rPh>
    <rPh sb="6" eb="8">
      <t>ジカン</t>
    </rPh>
    <phoneticPr fontId="1"/>
  </si>
  <si>
    <t>＜計算式＞ ※１円未満切捨て</t>
    <rPh sb="1" eb="4">
      <t>ケイサンシキ</t>
    </rPh>
    <phoneticPr fontId="1"/>
  </si>
  <si>
    <t>（３）
特定百貨店店舗に係る協力金</t>
    <rPh sb="4" eb="6">
      <t>トクテイ</t>
    </rPh>
    <rPh sb="6" eb="9">
      <t>ヒャッカテン</t>
    </rPh>
    <rPh sb="9" eb="11">
      <t>テンポ</t>
    </rPh>
    <rPh sb="12" eb="13">
      <t>カカ</t>
    </rPh>
    <rPh sb="14" eb="17">
      <t>キョウリョクキン</t>
    </rPh>
    <phoneticPr fontId="1"/>
  </si>
  <si>
    <t>（２）
テナント事業者の把握管理に係る追加協力金</t>
    <phoneticPr fontId="1"/>
  </si>
  <si>
    <t>＜大規模施設運営事業者向け(映画館以外)＞協力金　算定シート</t>
    <rPh sb="14" eb="17">
      <t>エイガカン</t>
    </rPh>
    <rPh sb="17" eb="19">
      <t>イガイ</t>
    </rPh>
    <phoneticPr fontId="1"/>
  </si>
  <si>
    <t>１日当たりの交付額</t>
    <rPh sb="1" eb="2">
      <t>ニチ</t>
    </rPh>
    <rPh sb="6" eb="8">
      <t>コウフ</t>
    </rPh>
    <rPh sb="8" eb="9">
      <t>ガク</t>
    </rPh>
    <phoneticPr fontId="1"/>
  </si>
  <si>
    <t>申請額</t>
    <rPh sb="0" eb="3">
      <t>シンセイガク</t>
    </rPh>
    <phoneticPr fontId="1"/>
  </si>
  <si>
    <t>令和３年８月２０日から令和３年９月１２日要請分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ヨウセイ</t>
    </rPh>
    <rPh sb="22" eb="23">
      <t>ブン</t>
    </rPh>
    <phoneticPr fontId="1"/>
  </si>
  <si>
    <t>（ア）</t>
    <phoneticPr fontId="1"/>
  </si>
  <si>
    <t>（イ）</t>
    <phoneticPr fontId="1"/>
  </si>
  <si>
    <t>（ウ）</t>
    <phoneticPr fontId="1"/>
  </si>
  <si>
    <t>（ア）＋（イ）＋（ウ）</t>
    <phoneticPr fontId="1"/>
  </si>
  <si>
    <t>・本計算シートの計算により算出された計算結果（【申請額】に記載された額）を申請額として取り扱います。</t>
    <phoneticPr fontId="1"/>
  </si>
  <si>
    <t>①施設の種類</t>
    <rPh sb="1" eb="3">
      <t>シセツ</t>
    </rPh>
    <rPh sb="4" eb="6">
      <t>シュルイ</t>
    </rPh>
    <phoneticPr fontId="1"/>
  </si>
  <si>
    <t>・この計算シートは＜大規模施設運営事業者向け＞の計算シートです。映画館運営事業者及び、テナント事業者の方は別の計算シートを</t>
    <rPh sb="3" eb="5">
      <t>ケイサン</t>
    </rPh>
    <rPh sb="10" eb="13">
      <t>ダイキボ</t>
    </rPh>
    <rPh sb="13" eb="15">
      <t>シセツ</t>
    </rPh>
    <rPh sb="15" eb="17">
      <t>ウンエイ</t>
    </rPh>
    <rPh sb="17" eb="20">
      <t>ジギョウシャ</t>
    </rPh>
    <rPh sb="20" eb="21">
      <t>ム</t>
    </rPh>
    <rPh sb="24" eb="26">
      <t>ケイサン</t>
    </rPh>
    <phoneticPr fontId="1"/>
  </si>
  <si>
    <t>　ご利用ください。</t>
    <phoneticPr fontId="1"/>
  </si>
  <si>
    <t>(２)テナント事業者等把握管理に係る追加支給分</t>
    <rPh sb="7" eb="10">
      <t>ジギョウシャ</t>
    </rPh>
    <rPh sb="10" eb="11">
      <t>トウ</t>
    </rPh>
    <rPh sb="11" eb="13">
      <t>ハアク</t>
    </rPh>
    <rPh sb="13" eb="15">
      <t>カンリ</t>
    </rPh>
    <rPh sb="16" eb="17">
      <t>カカ</t>
    </rPh>
    <rPh sb="18" eb="20">
      <t>ツイカ</t>
    </rPh>
    <rPh sb="20" eb="22">
      <t>シキュウ</t>
    </rPh>
    <rPh sb="22" eb="23">
      <t>ブン</t>
    </rPh>
    <phoneticPr fontId="1"/>
  </si>
  <si>
    <t>短縮した時間
（E）</t>
    <rPh sb="0" eb="2">
      <t>タンシュク</t>
    </rPh>
    <rPh sb="4" eb="6">
      <t>ジカン</t>
    </rPh>
    <phoneticPr fontId="1"/>
  </si>
  <si>
    <t xml:space="preserve">　【申請額】 </t>
    <phoneticPr fontId="1"/>
  </si>
  <si>
    <t xml:space="preserve">　 小計 </t>
    <rPh sb="2" eb="4">
      <t>ショウケイ</t>
    </rPh>
    <phoneticPr fontId="1"/>
  </si>
  <si>
    <t>※１　定休日における「通常時」「時短要請期間中」欄の開店時刻・閉店時刻については、上表中最も時短率の低い日に合わせてください。</t>
    <rPh sb="3" eb="6">
      <t>テイキュウビ</t>
    </rPh>
    <rPh sb="11" eb="13">
      <t>ツウジョウ</t>
    </rPh>
    <rPh sb="13" eb="14">
      <t>ジ</t>
    </rPh>
    <rPh sb="16" eb="18">
      <t>ジタン</t>
    </rPh>
    <rPh sb="18" eb="20">
      <t>ヨウセイ</t>
    </rPh>
    <rPh sb="20" eb="23">
      <t>キカンチュウ</t>
    </rPh>
    <rPh sb="24" eb="25">
      <t>ラン</t>
    </rPh>
    <rPh sb="26" eb="28">
      <t>カイテン</t>
    </rPh>
    <rPh sb="28" eb="30">
      <t>ジコク</t>
    </rPh>
    <rPh sb="31" eb="33">
      <t>ヘイテン</t>
    </rPh>
    <rPh sb="33" eb="35">
      <t>ジコク</t>
    </rPh>
    <rPh sb="41" eb="43">
      <t>ジョウヒョウ</t>
    </rPh>
    <rPh sb="43" eb="44">
      <t>チュウ</t>
    </rPh>
    <rPh sb="44" eb="45">
      <t>モット</t>
    </rPh>
    <rPh sb="46" eb="48">
      <t>ジタン</t>
    </rPh>
    <rPh sb="48" eb="49">
      <t>リツ</t>
    </rPh>
    <rPh sb="50" eb="51">
      <t>ヒク</t>
    </rPh>
    <rPh sb="52" eb="53">
      <t>ヒ</t>
    </rPh>
    <rPh sb="54" eb="55">
      <t>ア</t>
    </rPh>
    <phoneticPr fontId="1"/>
  </si>
  <si>
    <t>開店時刻</t>
    <rPh sb="0" eb="2">
      <t>カイテン</t>
    </rPh>
    <rPh sb="2" eb="4">
      <t>ジコク</t>
    </rPh>
    <phoneticPr fontId="1"/>
  </si>
  <si>
    <t>閉店時刻</t>
    <rPh sb="0" eb="2">
      <t>ヘイテン</t>
    </rPh>
    <rPh sb="2" eb="4">
      <t>ジコク</t>
    </rPh>
    <phoneticPr fontId="1"/>
  </si>
  <si>
    <t>定休日
(あれば〇）
※１</t>
    <rPh sb="0" eb="3">
      <t>テイキュウビ</t>
    </rPh>
    <phoneticPr fontId="1"/>
  </si>
  <si>
    <t>イベント
実施日
(あれば〇）
※２</t>
    <rPh sb="5" eb="7">
      <t>ジッシ</t>
    </rPh>
    <rPh sb="7" eb="8">
      <t>ビ</t>
    </rPh>
    <phoneticPr fontId="1"/>
  </si>
  <si>
    <t>(３)特定百貨店店舗に係る協力金</t>
    <rPh sb="3" eb="5">
      <t>トクテイ</t>
    </rPh>
    <rPh sb="8" eb="10">
      <t>テンポ</t>
    </rPh>
    <phoneticPr fontId="1"/>
  </si>
  <si>
    <t>　　時間指定等の方式で、不特定多数に向けて集客する単発の興業等のことです。</t>
    <phoneticPr fontId="1"/>
  </si>
  <si>
    <t>※２　施設の種類が「屋内運動施設等」の場合で、該当する場合のみ入力してください。なお、「イベント」とは、事前予約制、チケット販売、</t>
    <rPh sb="3" eb="5">
      <t>シセツ</t>
    </rPh>
    <rPh sb="6" eb="8">
      <t>シュルイ</t>
    </rPh>
    <rPh sb="10" eb="12">
      <t>オクナイ</t>
    </rPh>
    <rPh sb="12" eb="14">
      <t>ウンドウ</t>
    </rPh>
    <rPh sb="14" eb="16">
      <t>シセツ</t>
    </rPh>
    <rPh sb="16" eb="17">
      <t>トウ</t>
    </rPh>
    <rPh sb="19" eb="21">
      <t>バアイ</t>
    </rPh>
    <rPh sb="23" eb="25">
      <t>ガイトウ</t>
    </rPh>
    <rPh sb="27" eb="29">
      <t>バアイ</t>
    </rPh>
    <rPh sb="31" eb="33">
      <t>ニュウリョク</t>
    </rPh>
    <phoneticPr fontId="1"/>
  </si>
  <si>
    <t>市町村名</t>
    <rPh sb="0" eb="3">
      <t>シチョウソン</t>
    </rPh>
    <rPh sb="3" eb="4">
      <t>メイ</t>
    </rPh>
    <phoneticPr fontId="1"/>
  </si>
  <si>
    <t>施設の種類</t>
    <rPh sb="0" eb="2">
      <t>シセツ</t>
    </rPh>
    <rPh sb="3" eb="5">
      <t>シュルイ</t>
    </rPh>
    <phoneticPr fontId="1"/>
  </si>
  <si>
    <t>営業開始</t>
    <rPh sb="0" eb="2">
      <t>エイギョウ</t>
    </rPh>
    <rPh sb="2" eb="4">
      <t>カイシ</t>
    </rPh>
    <phoneticPr fontId="1"/>
  </si>
  <si>
    <t>営業終了</t>
    <rPh sb="0" eb="2">
      <t>エイギョウ</t>
    </rPh>
    <rPh sb="2" eb="4">
      <t>シュウリョウ</t>
    </rPh>
    <phoneticPr fontId="1"/>
  </si>
  <si>
    <t>イベント時営業終了</t>
    <rPh sb="4" eb="5">
      <t>ジ</t>
    </rPh>
    <rPh sb="5" eb="7">
      <t>エイギョウ</t>
    </rPh>
    <rPh sb="7" eb="9">
      <t>シュウリョウ</t>
    </rPh>
    <phoneticPr fontId="1"/>
  </si>
  <si>
    <t>要請開店時間</t>
    <rPh sb="0" eb="2">
      <t>ヨウセイ</t>
    </rPh>
    <rPh sb="2" eb="4">
      <t>カイテン</t>
    </rPh>
    <rPh sb="4" eb="6">
      <t>ジカン</t>
    </rPh>
    <phoneticPr fontId="1"/>
  </si>
  <si>
    <t>要請閉店時間</t>
    <rPh sb="0" eb="2">
      <t>ヨウセイ</t>
    </rPh>
    <rPh sb="2" eb="4">
      <t>ヘイテン</t>
    </rPh>
    <rPh sb="4" eb="6">
      <t>ジカン</t>
    </rPh>
    <phoneticPr fontId="1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</si>
  <si>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</si>
  <si>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</si>
  <si>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</si>
  <si>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</si>
  <si>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</si>
  <si>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</si>
  <si>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</si>
  <si>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</si>
  <si>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</si>
  <si>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</si>
  <si>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</si>
  <si>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</si>
  <si>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</si>
  <si>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 市川三郷町</t>
  </si>
  <si>
    <t>南巨摩郡 早川町</t>
  </si>
  <si>
    <t>南巨摩郡 身延町</t>
  </si>
  <si>
    <t>南巨摩郡 南部町</t>
  </si>
  <si>
    <t>南巨摩郡 富士川町</t>
  </si>
  <si>
    <t>中巨摩郡 昭和町</t>
  </si>
  <si>
    <t>南都留郡 道志村</t>
  </si>
  <si>
    <t>南都留郡 西桂町</t>
  </si>
  <si>
    <t>南都留郡 忍野村</t>
  </si>
  <si>
    <t>南都留郡 山中湖村</t>
  </si>
  <si>
    <t>南都留郡 鳴沢村</t>
  </si>
  <si>
    <t>南都留郡 富士河口湖町</t>
  </si>
  <si>
    <t>北都留郡 小菅村</t>
  </si>
  <si>
    <t>北都留郡 丹波山村</t>
  </si>
  <si>
    <t>開始時間&amp;終了時刻</t>
    <rPh sb="0" eb="2">
      <t>カイシ</t>
    </rPh>
    <rPh sb="2" eb="4">
      <t>ジカン</t>
    </rPh>
    <phoneticPr fontId="1"/>
  </si>
  <si>
    <t>時短要請パターン</t>
    <phoneticPr fontId="1"/>
  </si>
  <si>
    <t>時短パターン</t>
    <rPh sb="0" eb="2">
      <t>ジタン</t>
    </rPh>
    <phoneticPr fontId="1"/>
  </si>
  <si>
    <t>フラグ</t>
    <phoneticPr fontId="1"/>
  </si>
  <si>
    <t>○</t>
    <phoneticPr fontId="1"/>
  </si>
  <si>
    <t>※左がYES／右がNO</t>
    <rPh sb="1" eb="2">
      <t>ヒダリ</t>
    </rPh>
    <rPh sb="7" eb="8">
      <t>ミギ</t>
    </rPh>
    <phoneticPr fontId="1"/>
  </si>
  <si>
    <t>フローチャート（神奈川県の書類分類に準拠）</t>
    <rPh sb="8" eb="12">
      <t>カナガワケン</t>
    </rPh>
    <rPh sb="13" eb="15">
      <t>ショルイ</t>
    </rPh>
    <rPh sb="15" eb="17">
      <t>ブンルイ</t>
    </rPh>
    <rPh sb="18" eb="20">
      <t>ジュンキョ</t>
    </rPh>
    <phoneticPr fontId="1"/>
  </si>
  <si>
    <t>○</t>
  </si>
  <si>
    <t>（大規模施設）遊技施設</t>
    <phoneticPr fontId="1"/>
  </si>
  <si>
    <t>（大規模施設）商業施設</t>
  </si>
  <si>
    <t>（大規模施設）商業施設</t>
    <phoneticPr fontId="1"/>
  </si>
  <si>
    <t>（大規模施設）遊興施設</t>
    <phoneticPr fontId="1"/>
  </si>
  <si>
    <t>（大規模施設）サービス業を営む施設</t>
    <phoneticPr fontId="1"/>
  </si>
  <si>
    <t>（大規模施設）屋内運動施設等</t>
    <phoneticPr fontId="1"/>
  </si>
  <si>
    <t>交付対象判定条件（AND）
①通常開店(OP)＜要請閉店(CL)
②時短閉店(CL)＜要請閉店(CL)
③要請閉店(CL)＜通常閉店(CL)</t>
    <rPh sb="0" eb="2">
      <t>コウフ</t>
    </rPh>
    <rPh sb="2" eb="4">
      <t>タイショウ</t>
    </rPh>
    <rPh sb="4" eb="6">
      <t>ハンテイ</t>
    </rPh>
    <rPh sb="6" eb="8">
      <t>ジョウケン</t>
    </rPh>
    <rPh sb="15" eb="17">
      <t>ツウジョウ</t>
    </rPh>
    <rPh sb="17" eb="19">
      <t>カイテン</t>
    </rPh>
    <rPh sb="24" eb="26">
      <t>ツウジョウ</t>
    </rPh>
    <rPh sb="26" eb="28">
      <t>ヘイテン</t>
    </rPh>
    <rPh sb="43" eb="45">
      <t>ヨウセイ</t>
    </rPh>
    <rPh sb="45" eb="47">
      <t>ヘイテン</t>
    </rPh>
    <rPh sb="53" eb="55">
      <t>ヨウセイ</t>
    </rPh>
    <rPh sb="55" eb="57">
      <t>ヘイテン</t>
    </rPh>
    <phoneticPr fontId="1"/>
  </si>
  <si>
    <t>※映画館はシート対象外のため除外</t>
    <rPh sb="1" eb="4">
      <t>エイガカン</t>
    </rPh>
    <rPh sb="8" eb="10">
      <t>タイショウ</t>
    </rPh>
    <rPh sb="10" eb="11">
      <t>ガイ</t>
    </rPh>
    <rPh sb="14" eb="16">
      <t>ジョガイ</t>
    </rPh>
    <phoneticPr fontId="1"/>
  </si>
  <si>
    <t>時短率</t>
    <rPh sb="0" eb="2">
      <t>ジタン</t>
    </rPh>
    <rPh sb="2" eb="3">
      <t>リツ</t>
    </rPh>
    <phoneticPr fontId="1"/>
  </si>
  <si>
    <t>②「テナント事業者」「映画館運営事業者」以外である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</si>
</sst>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[h]:mm"/>
    <numFmt numFmtId="177" formatCode="\(aaa\)"/>
    <numFmt numFmtId="178" formatCode="#,##0;\-#,##0;"/>
    <numFmt numFmtId="179" formatCode="#,##0&quot;円 &quot;;[Red]\-#,##0"/>
    <numFmt numFmtId="180" formatCode="\(#,##0\);[Red]\-#,##0"/>
    <numFmt numFmtId="181" formatCode="#,##0&quot;㎡&quot;"/>
    <numFmt numFmtId="182" formatCode="0&quot;単位&quot;"/>
    <numFmt numFmtId="183" formatCode="#,##0&quot;店舗&quot;"/>
    <numFmt numFmtId="184" formatCode="#,##0&quot;円&quot;"/>
    <numFmt numFmtId="185" formatCode="0.0_);[Red]\(0.0\)"/>
    <numFmt numFmtId="186" formatCode="[$-F400]h:mm:ss\ AM/PM"/>
    <numFmt numFmtId="187" formatCode="&quot;(A) &quot;0&quot;単位&quot;"/>
    <numFmt numFmtId="188" formatCode="&quot;(B) &quot;#,##0&quot;店舗&quot;"/>
    <numFmt numFmtId="189" formatCode="&quot;(C) &quot;#,##0&quot;店舗&quot;"/>
  </numFmts>
  <fonts count="35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2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sz val="26"/>
      <color theme="0"/>
      <name val="ＭＳ ゴシック"/>
      <family val="3"/>
      <charset val="128"/>
    </font>
    <font>
      <sz val="28"/>
      <color theme="0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179" fontId="6" fillId="0" borderId="0" xfId="1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5" fillId="0" borderId="20" xfId="0" applyFont="1" applyFill="1" applyBorder="1" applyAlignment="1" applyProtection="1">
      <alignment vertical="center" wrapText="1"/>
    </xf>
    <xf numFmtId="0" fontId="5" fillId="0" borderId="22" xfId="0" applyFont="1" applyFill="1" applyBorder="1" applyAlignment="1" applyProtection="1">
      <alignment vertical="center" wrapText="1"/>
    </xf>
    <xf numFmtId="182" fontId="5" fillId="0" borderId="0" xfId="0" applyNumberFormat="1" applyFont="1" applyFill="1" applyBorder="1" applyAlignment="1" applyProtection="1">
      <alignment vertical="center" wrapText="1"/>
    </xf>
    <xf numFmtId="184" fontId="10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179" fontId="15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7" fillId="7" borderId="0" xfId="0" applyFont="1" applyFill="1" applyAlignment="1" applyProtection="1">
      <alignment vertical="center"/>
    </xf>
    <xf numFmtId="0" fontId="16" fillId="7" borderId="0" xfId="0" applyFont="1" applyFill="1" applyAlignment="1" applyProtection="1">
      <alignment vertical="center"/>
    </xf>
    <xf numFmtId="0" fontId="17" fillId="7" borderId="0" xfId="0" applyFont="1" applyFill="1" applyAlignment="1" applyProtection="1">
      <alignment vertical="center"/>
    </xf>
    <xf numFmtId="0" fontId="19" fillId="0" borderId="18" xfId="0" applyFont="1" applyFill="1" applyBorder="1" applyAlignment="1" applyProtection="1">
      <alignment vertical="center"/>
    </xf>
    <xf numFmtId="0" fontId="20" fillId="0" borderId="21" xfId="0" applyFont="1" applyFill="1" applyBorder="1" applyAlignment="1" applyProtection="1">
      <alignment vertical="center"/>
    </xf>
    <xf numFmtId="0" fontId="19" fillId="0" borderId="21" xfId="0" applyFont="1" applyFill="1" applyBorder="1" applyAlignment="1" applyProtection="1">
      <alignment vertical="center"/>
    </xf>
    <xf numFmtId="0" fontId="21" fillId="0" borderId="19" xfId="0" applyFont="1" applyFill="1" applyBorder="1" applyAlignment="1" applyProtection="1">
      <alignment vertical="center" wrapText="1"/>
    </xf>
    <xf numFmtId="0" fontId="21" fillId="0" borderId="20" xfId="0" applyFont="1" applyFill="1" applyBorder="1" applyAlignment="1" applyProtection="1">
      <alignment vertical="center" wrapText="1"/>
    </xf>
    <xf numFmtId="0" fontId="22" fillId="0" borderId="21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 wrapText="1"/>
    </xf>
    <xf numFmtId="0" fontId="19" fillId="0" borderId="22" xfId="0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vertical="center"/>
    </xf>
    <xf numFmtId="0" fontId="22" fillId="0" borderId="24" xfId="0" applyFont="1" applyFill="1" applyBorder="1" applyAlignment="1" applyProtection="1">
      <alignment vertical="center"/>
    </xf>
    <xf numFmtId="0" fontId="25" fillId="0" borderId="24" xfId="0" applyFont="1" applyFill="1" applyBorder="1" applyAlignment="1" applyProtection="1">
      <alignment vertical="center" wrapText="1"/>
    </xf>
    <xf numFmtId="0" fontId="22" fillId="0" borderId="25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0" fillId="0" borderId="1" xfId="0" applyBorder="1">
      <alignment vertical="center"/>
    </xf>
    <xf numFmtId="2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80" fontId="3" fillId="0" borderId="40" xfId="0" applyNumberFormat="1" applyFont="1" applyFill="1" applyBorder="1" applyAlignment="1" applyProtection="1">
      <alignment horizontal="left"/>
    </xf>
    <xf numFmtId="180" fontId="3" fillId="0" borderId="41" xfId="0" applyNumberFormat="1" applyFont="1" applyFill="1" applyBorder="1" applyAlignment="1" applyProtection="1">
      <alignment horizontal="left"/>
    </xf>
    <xf numFmtId="180" fontId="3" fillId="0" borderId="37" xfId="0" applyNumberFormat="1" applyFont="1" applyFill="1" applyBorder="1" applyAlignment="1" applyProtection="1">
      <alignment horizontal="left"/>
    </xf>
    <xf numFmtId="38" fontId="21" fillId="0" borderId="42" xfId="0" applyNumberFormat="1" applyFont="1" applyFill="1" applyBorder="1" applyAlignment="1" applyProtection="1">
      <alignment horizontal="right" vertical="center" shrinkToFit="1"/>
    </xf>
    <xf numFmtId="38" fontId="21" fillId="0" borderId="43" xfId="0" applyNumberFormat="1" applyFont="1" applyFill="1" applyBorder="1" applyAlignment="1" applyProtection="1">
      <alignment horizontal="right" vertical="center" shrinkToFit="1"/>
    </xf>
    <xf numFmtId="38" fontId="21" fillId="0" borderId="39" xfId="0" applyNumberFormat="1" applyFont="1" applyFill="1" applyBorder="1" applyAlignment="1" applyProtection="1">
      <alignment horizontal="right" vertical="center" shrinkToFit="1"/>
    </xf>
    <xf numFmtId="0" fontId="14" fillId="0" borderId="38" xfId="0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vertical="center"/>
    </xf>
    <xf numFmtId="0" fontId="4" fillId="0" borderId="36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 shrinkToFit="1"/>
    </xf>
    <xf numFmtId="176" fontId="0" fillId="0" borderId="0" xfId="0" applyNumberFormat="1" applyBorder="1">
      <alignment vertical="center"/>
    </xf>
    <xf numFmtId="0" fontId="3" fillId="0" borderId="0" xfId="0" applyFont="1" applyProtection="1">
      <alignment vertical="center"/>
    </xf>
    <xf numFmtId="0" fontId="3" fillId="0" borderId="0" xfId="0" applyNumberFormat="1" applyFont="1">
      <alignment vertical="center"/>
    </xf>
    <xf numFmtId="18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18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178" fontId="27" fillId="2" borderId="16" xfId="0" applyNumberFormat="1" applyFont="1" applyFill="1" applyBorder="1" applyAlignment="1" applyProtection="1">
      <alignment horizontal="center" vertical="center"/>
      <protection locked="0"/>
    </xf>
    <xf numFmtId="178" fontId="27" fillId="2" borderId="13" xfId="0" applyNumberFormat="1" applyFont="1" applyFill="1" applyBorder="1" applyAlignment="1" applyProtection="1">
      <alignment horizontal="center" vertical="center"/>
      <protection locked="0"/>
    </xf>
    <xf numFmtId="20" fontId="3" fillId="0" borderId="2" xfId="0" applyNumberFormat="1" applyFont="1" applyBorder="1">
      <alignment vertical="center"/>
    </xf>
    <xf numFmtId="185" fontId="3" fillId="0" borderId="1" xfId="0" applyNumberFormat="1" applyFont="1" applyBorder="1">
      <alignment vertical="center"/>
    </xf>
    <xf numFmtId="178" fontId="27" fillId="2" borderId="14" xfId="0" applyNumberFormat="1" applyFont="1" applyFill="1" applyBorder="1" applyAlignment="1" applyProtection="1">
      <alignment horizontal="center" vertical="center"/>
      <protection locked="0"/>
    </xf>
    <xf numFmtId="177" fontId="3" fillId="0" borderId="34" xfId="0" applyNumberFormat="1" applyFont="1" applyFill="1" applyBorder="1" applyAlignment="1" applyProtection="1">
      <alignment horizontal="center" vertical="center"/>
    </xf>
    <xf numFmtId="178" fontId="27" fillId="2" borderId="35" xfId="0" applyNumberFormat="1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176" fontId="28" fillId="0" borderId="9" xfId="0" applyNumberFormat="1" applyFont="1" applyFill="1" applyBorder="1" applyAlignment="1" applyProtection="1">
      <alignment vertical="center" wrapText="1"/>
    </xf>
    <xf numFmtId="20" fontId="3" fillId="0" borderId="0" xfId="0" applyNumberFormat="1" applyFont="1">
      <alignment vertical="center"/>
    </xf>
    <xf numFmtId="0" fontId="21" fillId="0" borderId="0" xfId="0" applyFont="1">
      <alignment vertical="center"/>
    </xf>
    <xf numFmtId="0" fontId="2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9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176" fontId="28" fillId="0" borderId="0" xfId="0" applyNumberFormat="1" applyFont="1" applyFill="1" applyBorder="1" applyAlignment="1" applyProtection="1">
      <alignment horizontal="right" vertical="center" wrapText="1"/>
    </xf>
    <xf numFmtId="178" fontId="27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3" fillId="0" borderId="3" xfId="0" applyFont="1" applyBorder="1" applyAlignment="1">
      <alignment horizontal="center" vertical="center"/>
    </xf>
    <xf numFmtId="20" fontId="3" fillId="0" borderId="3" xfId="0" applyNumberFormat="1" applyFont="1" applyBorder="1">
      <alignment vertical="center"/>
    </xf>
    <xf numFmtId="56" fontId="3" fillId="0" borderId="63" xfId="0" applyNumberFormat="1" applyFont="1" applyFill="1" applyBorder="1" applyProtection="1">
      <alignment vertical="center"/>
    </xf>
    <xf numFmtId="56" fontId="3" fillId="0" borderId="64" xfId="0" applyNumberFormat="1" applyFont="1" applyFill="1" applyBorder="1" applyProtection="1">
      <alignment vertical="center"/>
    </xf>
    <xf numFmtId="0" fontId="32" fillId="0" borderId="1" xfId="0" applyFont="1" applyBorder="1">
      <alignment vertical="center"/>
    </xf>
    <xf numFmtId="0" fontId="0" fillId="3" borderId="1" xfId="0" applyNumberFormat="1" applyFill="1" applyBorder="1">
      <alignment vertical="center"/>
    </xf>
    <xf numFmtId="0" fontId="3" fillId="0" borderId="1" xfId="0" applyNumberFormat="1" applyFont="1" applyBorder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3" fillId="0" borderId="0" xfId="0" applyFont="1" applyFill="1">
      <alignment vertical="center"/>
    </xf>
    <xf numFmtId="0" fontId="33" fillId="3" borderId="15" xfId="0" applyFont="1" applyFill="1" applyBorder="1" applyAlignment="1" applyProtection="1">
      <alignment horizontal="center" vertical="center" shrinkToFit="1"/>
    </xf>
    <xf numFmtId="56" fontId="33" fillId="3" borderId="15" xfId="0" applyNumberFormat="1" applyFont="1" applyFill="1" applyBorder="1" applyAlignment="1" applyProtection="1">
      <alignment horizontal="center" vertical="center" shrinkToFit="1"/>
    </xf>
    <xf numFmtId="56" fontId="33" fillId="3" borderId="6" xfId="0" applyNumberFormat="1" applyFont="1" applyFill="1" applyBorder="1" applyAlignment="1" applyProtection="1">
      <alignment horizontal="center" vertical="center" wrapText="1"/>
    </xf>
    <xf numFmtId="0" fontId="33" fillId="3" borderId="4" xfId="0" applyFont="1" applyFill="1" applyBorder="1" applyAlignment="1" applyProtection="1">
      <alignment horizontal="center" vertical="center" shrinkToFit="1"/>
    </xf>
    <xf numFmtId="56" fontId="33" fillId="3" borderId="4" xfId="0" applyNumberFormat="1" applyFont="1" applyFill="1" applyBorder="1" applyAlignment="1" applyProtection="1">
      <alignment horizontal="center" vertical="center" shrinkToFit="1"/>
    </xf>
    <xf numFmtId="0" fontId="33" fillId="3" borderId="8" xfId="0" applyFont="1" applyFill="1" applyBorder="1" applyAlignment="1" applyProtection="1">
      <alignment horizontal="center" vertical="center" wrapText="1"/>
    </xf>
    <xf numFmtId="0" fontId="33" fillId="3" borderId="5" xfId="0" applyFont="1" applyFill="1" applyBorder="1" applyAlignment="1" applyProtection="1">
      <alignment horizontal="center" vertical="center" wrapText="1"/>
    </xf>
    <xf numFmtId="0" fontId="33" fillId="3" borderId="59" xfId="0" applyFont="1" applyFill="1" applyBorder="1" applyAlignment="1" applyProtection="1">
      <alignment horizontal="center" vertical="center" wrapText="1"/>
    </xf>
    <xf numFmtId="176" fontId="12" fillId="2" borderId="10" xfId="0" applyNumberFormat="1" applyFont="1" applyFill="1" applyBorder="1" applyAlignment="1" applyProtection="1">
      <alignment vertical="center" shrinkToFit="1"/>
      <protection locked="0"/>
    </xf>
    <xf numFmtId="176" fontId="12" fillId="2" borderId="12" xfId="0" applyNumberFormat="1" applyFont="1" applyFill="1" applyBorder="1" applyAlignment="1" applyProtection="1">
      <alignment vertical="center" shrinkToFit="1"/>
      <protection locked="0"/>
    </xf>
    <xf numFmtId="176" fontId="13" fillId="0" borderId="6" xfId="0" applyNumberFormat="1" applyFont="1" applyBorder="1" applyAlignment="1">
      <alignment vertical="center" shrinkToFit="1"/>
    </xf>
    <xf numFmtId="176" fontId="12" fillId="2" borderId="45" xfId="0" applyNumberFormat="1" applyFont="1" applyFill="1" applyBorder="1" applyAlignment="1" applyProtection="1">
      <alignment vertical="center" shrinkToFit="1"/>
      <protection locked="0"/>
    </xf>
    <xf numFmtId="176" fontId="12" fillId="2" borderId="46" xfId="0" applyNumberFormat="1" applyFont="1" applyFill="1" applyBorder="1" applyAlignment="1" applyProtection="1">
      <alignment vertical="center" shrinkToFit="1"/>
      <protection locked="0"/>
    </xf>
    <xf numFmtId="176" fontId="13" fillId="0" borderId="6" xfId="0" applyNumberFormat="1" applyFont="1" applyFill="1" applyBorder="1" applyAlignment="1" applyProtection="1">
      <alignment horizontal="right" vertical="center" shrinkToFit="1"/>
    </xf>
    <xf numFmtId="2" fontId="13" fillId="0" borderId="1" xfId="0" applyNumberFormat="1" applyFont="1" applyBorder="1" applyAlignment="1">
      <alignment horizontal="center" vertical="center" shrinkToFit="1"/>
    </xf>
    <xf numFmtId="38" fontId="13" fillId="0" borderId="1" xfId="1" applyFont="1" applyFill="1" applyBorder="1" applyAlignment="1" applyProtection="1">
      <alignment horizontal="right" vertical="center" shrinkToFit="1"/>
    </xf>
    <xf numFmtId="38" fontId="13" fillId="0" borderId="3" xfId="1" applyFont="1" applyFill="1" applyBorder="1" applyAlignment="1" applyProtection="1">
      <alignment horizontal="right" vertical="center" shrinkToFit="1"/>
    </xf>
    <xf numFmtId="38" fontId="13" fillId="0" borderId="60" xfId="1" applyFont="1" applyFill="1" applyBorder="1" applyAlignment="1" applyProtection="1">
      <alignment horizontal="right" vertical="center" shrinkToFit="1"/>
    </xf>
    <xf numFmtId="176" fontId="12" fillId="2" borderId="47" xfId="0" applyNumberFormat="1" applyFont="1" applyFill="1" applyBorder="1" applyAlignment="1" applyProtection="1">
      <alignment vertical="center" shrinkToFit="1"/>
      <protection locked="0"/>
    </xf>
    <xf numFmtId="176" fontId="12" fillId="2" borderId="48" xfId="0" applyNumberFormat="1" applyFont="1" applyFill="1" applyBorder="1" applyAlignment="1" applyProtection="1">
      <alignment vertical="center" shrinkToFit="1"/>
      <protection locked="0"/>
    </xf>
    <xf numFmtId="176" fontId="12" fillId="2" borderId="51" xfId="0" applyNumberFormat="1" applyFont="1" applyFill="1" applyBorder="1" applyAlignment="1" applyProtection="1">
      <alignment vertical="center" shrinkToFit="1"/>
      <protection locked="0"/>
    </xf>
    <xf numFmtId="176" fontId="12" fillId="2" borderId="49" xfId="0" applyNumberFormat="1" applyFont="1" applyFill="1" applyBorder="1" applyAlignment="1" applyProtection="1">
      <alignment vertical="center" shrinkToFit="1"/>
      <protection locked="0"/>
    </xf>
    <xf numFmtId="181" fontId="9" fillId="2" borderId="44" xfId="0" applyNumberFormat="1" applyFont="1" applyFill="1" applyBorder="1" applyAlignment="1" applyProtection="1">
      <alignment horizontal="center" vertical="center" shrinkToFit="1"/>
      <protection locked="0"/>
    </xf>
    <xf numFmtId="183" fontId="19" fillId="2" borderId="44" xfId="0" applyNumberFormat="1" applyFont="1" applyFill="1" applyBorder="1" applyAlignment="1" applyProtection="1">
      <alignment horizontal="center" vertical="center" shrinkToFit="1"/>
      <protection locked="0"/>
    </xf>
    <xf numFmtId="189" fontId="19" fillId="2" borderId="44" xfId="0" applyNumberFormat="1" applyFont="1" applyFill="1" applyBorder="1" applyAlignment="1" applyProtection="1">
      <alignment horizontal="center" vertical="center" shrinkToFit="1"/>
      <protection locked="0"/>
    </xf>
    <xf numFmtId="187" fontId="19" fillId="0" borderId="56" xfId="0" applyNumberFormat="1" applyFont="1" applyBorder="1" applyAlignment="1">
      <alignment horizontal="center" vertical="center" wrapText="1"/>
    </xf>
    <xf numFmtId="0" fontId="33" fillId="3" borderId="5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Protection="1">
      <alignment vertical="center"/>
    </xf>
    <xf numFmtId="186" fontId="3" fillId="0" borderId="0" xfId="0" applyNumberFormat="1" applyFont="1" applyProtection="1">
      <alignment vertical="center"/>
    </xf>
    <xf numFmtId="0" fontId="3" fillId="0" borderId="0" xfId="0" applyFont="1" applyFill="1" applyProtection="1">
      <alignment vertical="center"/>
    </xf>
    <xf numFmtId="181" fontId="9" fillId="2" borderId="44" xfId="0" applyNumberFormat="1" applyFont="1" applyFill="1" applyBorder="1" applyAlignment="1" applyProtection="1">
      <alignment horizontal="center" vertical="center" shrinkToFit="1"/>
    </xf>
    <xf numFmtId="187" fontId="19" fillId="0" borderId="56" xfId="0" applyNumberFormat="1" applyFont="1" applyBorder="1" applyAlignment="1" applyProtection="1">
      <alignment horizontal="center" vertical="center" wrapText="1"/>
    </xf>
    <xf numFmtId="183" fontId="19" fillId="2" borderId="44" xfId="0" applyNumberFormat="1" applyFont="1" applyFill="1" applyBorder="1" applyAlignment="1" applyProtection="1">
      <alignment horizontal="center" vertical="center" shrinkToFit="1"/>
    </xf>
    <xf numFmtId="189" fontId="19" fillId="2" borderId="44" xfId="0" applyNumberFormat="1" applyFont="1" applyFill="1" applyBorder="1" applyAlignment="1" applyProtection="1">
      <alignment horizontal="center" vertical="center" shrinkToFit="1"/>
    </xf>
    <xf numFmtId="18" fontId="3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6" fillId="0" borderId="0" xfId="0" applyFont="1" applyProtection="1">
      <alignment vertical="center"/>
    </xf>
    <xf numFmtId="178" fontId="27" fillId="2" borderId="16" xfId="0" applyNumberFormat="1" applyFont="1" applyFill="1" applyBorder="1" applyAlignment="1" applyProtection="1">
      <alignment horizontal="center" vertical="center"/>
    </xf>
    <xf numFmtId="178" fontId="27" fillId="2" borderId="13" xfId="0" applyNumberFormat="1" applyFont="1" applyFill="1" applyBorder="1" applyAlignment="1" applyProtection="1">
      <alignment horizontal="center" vertical="center"/>
    </xf>
    <xf numFmtId="176" fontId="12" fillId="2" borderId="10" xfId="0" applyNumberFormat="1" applyFont="1" applyFill="1" applyBorder="1" applyAlignment="1" applyProtection="1">
      <alignment vertical="center" shrinkToFit="1"/>
    </xf>
    <xf numFmtId="176" fontId="12" fillId="2" borderId="12" xfId="0" applyNumberFormat="1" applyFont="1" applyFill="1" applyBorder="1" applyAlignment="1" applyProtection="1">
      <alignment vertical="center" shrinkToFit="1"/>
    </xf>
    <xf numFmtId="176" fontId="13" fillId="0" borderId="6" xfId="0" applyNumberFormat="1" applyFont="1" applyBorder="1" applyAlignment="1" applyProtection="1">
      <alignment vertical="center" shrinkToFit="1"/>
    </xf>
    <xf numFmtId="176" fontId="12" fillId="2" borderId="45" xfId="0" applyNumberFormat="1" applyFont="1" applyFill="1" applyBorder="1" applyAlignment="1" applyProtection="1">
      <alignment vertical="center" shrinkToFit="1"/>
    </xf>
    <xf numFmtId="176" fontId="12" fillId="2" borderId="46" xfId="0" applyNumberFormat="1" applyFont="1" applyFill="1" applyBorder="1" applyAlignment="1" applyProtection="1">
      <alignment vertical="center" shrinkToFit="1"/>
    </xf>
    <xf numFmtId="2" fontId="13" fillId="0" borderId="1" xfId="0" applyNumberFormat="1" applyFont="1" applyBorder="1" applyAlignment="1" applyProtection="1">
      <alignment horizontal="center" vertical="center" shrinkToFit="1"/>
    </xf>
    <xf numFmtId="20" fontId="3" fillId="0" borderId="3" xfId="0" applyNumberFormat="1" applyFont="1" applyBorder="1" applyProtection="1">
      <alignment vertical="center"/>
    </xf>
    <xf numFmtId="20" fontId="3" fillId="0" borderId="2" xfId="0" applyNumberFormat="1" applyFont="1" applyBorder="1" applyProtection="1">
      <alignment vertical="center"/>
    </xf>
    <xf numFmtId="185" fontId="3" fillId="0" borderId="1" xfId="0" applyNumberFormat="1" applyFont="1" applyBorder="1" applyProtection="1">
      <alignment vertical="center"/>
    </xf>
    <xf numFmtId="0" fontId="3" fillId="0" borderId="1" xfId="0" applyNumberFormat="1" applyFont="1" applyBorder="1" applyProtection="1">
      <alignment vertical="center"/>
    </xf>
    <xf numFmtId="178" fontId="27" fillId="2" borderId="14" xfId="0" applyNumberFormat="1" applyFont="1" applyFill="1" applyBorder="1" applyAlignment="1" applyProtection="1">
      <alignment horizontal="center" vertical="center"/>
    </xf>
    <xf numFmtId="176" fontId="12" fillId="2" borderId="47" xfId="0" applyNumberFormat="1" applyFont="1" applyFill="1" applyBorder="1" applyAlignment="1" applyProtection="1">
      <alignment vertical="center" shrinkToFit="1"/>
    </xf>
    <xf numFmtId="178" fontId="27" fillId="2" borderId="35" xfId="0" applyNumberFormat="1" applyFont="1" applyFill="1" applyBorder="1" applyAlignment="1" applyProtection="1">
      <alignment horizontal="center" vertical="center"/>
    </xf>
    <xf numFmtId="178" fontId="27" fillId="2" borderId="50" xfId="0" applyNumberFormat="1" applyFont="1" applyFill="1" applyBorder="1" applyAlignment="1" applyProtection="1">
      <alignment horizontal="center" vertical="center"/>
    </xf>
    <xf numFmtId="176" fontId="12" fillId="2" borderId="48" xfId="0" applyNumberFormat="1" applyFont="1" applyFill="1" applyBorder="1" applyAlignment="1" applyProtection="1">
      <alignment vertical="center" shrinkToFit="1"/>
    </xf>
    <xf numFmtId="176" fontId="12" fillId="2" borderId="51" xfId="0" applyNumberFormat="1" applyFont="1" applyFill="1" applyBorder="1" applyAlignment="1" applyProtection="1">
      <alignment vertical="center" shrinkToFit="1"/>
    </xf>
    <xf numFmtId="176" fontId="12" fillId="2" borderId="49" xfId="0" applyNumberFormat="1" applyFont="1" applyFill="1" applyBorder="1" applyAlignment="1" applyProtection="1">
      <alignment vertical="center" shrinkToFit="1"/>
    </xf>
    <xf numFmtId="20" fontId="3" fillId="0" borderId="0" xfId="0" applyNumberFormat="1" applyFont="1" applyProtection="1">
      <alignment vertical="center"/>
    </xf>
    <xf numFmtId="0" fontId="21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4" fillId="3" borderId="52" xfId="0" applyFont="1" applyFill="1" applyBorder="1" applyAlignment="1" applyProtection="1">
      <alignment horizontal="center" vertical="center" wrapText="1"/>
    </xf>
    <xf numFmtId="0" fontId="34" fillId="3" borderId="5" xfId="0" applyFont="1" applyFill="1" applyBorder="1" applyAlignment="1" applyProtection="1">
      <alignment horizontal="center" vertical="center" wrapText="1"/>
    </xf>
    <xf numFmtId="0" fontId="34" fillId="3" borderId="33" xfId="0" applyFont="1" applyFill="1" applyBorder="1" applyAlignment="1" applyProtection="1">
      <alignment horizontal="center" vertical="center" wrapText="1"/>
    </xf>
    <xf numFmtId="0" fontId="34" fillId="3" borderId="8" xfId="0" applyFont="1" applyFill="1" applyBorder="1" applyAlignment="1" applyProtection="1">
      <alignment horizontal="center" vertical="center" wrapText="1"/>
    </xf>
    <xf numFmtId="0" fontId="34" fillId="3" borderId="61" xfId="0" applyFont="1" applyFill="1" applyBorder="1" applyAlignment="1" applyProtection="1">
      <alignment horizontal="center" vertical="center" wrapText="1"/>
    </xf>
    <xf numFmtId="176" fontId="31" fillId="0" borderId="9" xfId="0" applyNumberFormat="1" applyFont="1" applyFill="1" applyBorder="1" applyAlignment="1" applyProtection="1">
      <alignment horizontal="center" vertical="center" shrinkToFit="1"/>
    </xf>
    <xf numFmtId="176" fontId="31" fillId="0" borderId="37" xfId="0" applyNumberFormat="1" applyFont="1" applyFill="1" applyBorder="1" applyAlignment="1" applyProtection="1">
      <alignment horizontal="center" vertical="center" shrinkToFit="1"/>
    </xf>
    <xf numFmtId="176" fontId="31" fillId="0" borderId="7" xfId="0" applyNumberFormat="1" applyFont="1" applyFill="1" applyBorder="1" applyAlignment="1" applyProtection="1">
      <alignment horizontal="center" vertical="center" shrinkToFit="1"/>
    </xf>
    <xf numFmtId="176" fontId="31" fillId="0" borderId="39" xfId="0" applyNumberFormat="1" applyFont="1" applyFill="1" applyBorder="1" applyAlignment="1" applyProtection="1">
      <alignment horizontal="center" vertical="center" shrinkToFit="1"/>
    </xf>
    <xf numFmtId="0" fontId="30" fillId="0" borderId="9" xfId="0" applyFont="1" applyBorder="1" applyAlignment="1" applyProtection="1">
      <alignment horizontal="center" vertical="center" shrinkToFit="1"/>
    </xf>
    <xf numFmtId="0" fontId="30" fillId="0" borderId="37" xfId="0" applyFont="1" applyBorder="1" applyAlignment="1" applyProtection="1">
      <alignment horizontal="center" vertical="center" shrinkToFit="1"/>
    </xf>
    <xf numFmtId="0" fontId="30" fillId="0" borderId="7" xfId="0" applyFont="1" applyBorder="1" applyAlignment="1" applyProtection="1">
      <alignment horizontal="center" vertical="center" shrinkToFit="1"/>
    </xf>
    <xf numFmtId="0" fontId="30" fillId="0" borderId="39" xfId="0" applyFont="1" applyBorder="1" applyAlignment="1" applyProtection="1">
      <alignment horizontal="center" vertical="center" shrinkToFit="1"/>
    </xf>
    <xf numFmtId="184" fontId="3" fillId="0" borderId="36" xfId="0" applyNumberFormat="1" applyFont="1" applyFill="1" applyBorder="1" applyAlignment="1" applyProtection="1">
      <alignment horizontal="left" shrinkToFit="1"/>
    </xf>
    <xf numFmtId="184" fontId="3" fillId="0" borderId="9" xfId="0" applyNumberFormat="1" applyFont="1" applyFill="1" applyBorder="1" applyAlignment="1" applyProtection="1">
      <alignment horizontal="left" shrinkToFit="1"/>
    </xf>
    <xf numFmtId="184" fontId="3" fillId="0" borderId="37" xfId="0" applyNumberFormat="1" applyFont="1" applyFill="1" applyBorder="1" applyAlignment="1" applyProtection="1">
      <alignment horizontal="left" shrinkToFit="1"/>
    </xf>
    <xf numFmtId="184" fontId="24" fillId="0" borderId="38" xfId="0" applyNumberFormat="1" applyFont="1" applyFill="1" applyBorder="1" applyAlignment="1" applyProtection="1">
      <alignment horizontal="right" vertical="center" shrinkToFit="1"/>
    </xf>
    <xf numFmtId="184" fontId="24" fillId="0" borderId="7" xfId="0" applyNumberFormat="1" applyFont="1" applyFill="1" applyBorder="1" applyAlignment="1" applyProtection="1">
      <alignment horizontal="right" vertical="center" shrinkToFit="1"/>
    </xf>
    <xf numFmtId="184" fontId="24" fillId="0" borderId="39" xfId="0" applyNumberFormat="1" applyFont="1" applyFill="1" applyBorder="1" applyAlignment="1" applyProtection="1">
      <alignment horizontal="right" vertical="center" shrinkToFit="1"/>
    </xf>
    <xf numFmtId="183" fontId="5" fillId="0" borderId="0" xfId="0" applyNumberFormat="1" applyFont="1" applyFill="1" applyBorder="1" applyAlignment="1" applyProtection="1">
      <alignment vertical="center" wrapText="1"/>
    </xf>
    <xf numFmtId="183" fontId="7" fillId="6" borderId="27" xfId="0" applyNumberFormat="1" applyFont="1" applyFill="1" applyBorder="1" applyAlignment="1" applyProtection="1">
      <alignment horizontal="center" vertical="center" shrinkToFit="1"/>
    </xf>
    <xf numFmtId="183" fontId="7" fillId="6" borderId="30" xfId="0" applyNumberFormat="1" applyFont="1" applyFill="1" applyBorder="1" applyAlignment="1" applyProtection="1">
      <alignment horizontal="center" vertical="center" shrinkToFit="1"/>
    </xf>
    <xf numFmtId="184" fontId="23" fillId="0" borderId="28" xfId="0" applyNumberFormat="1" applyFont="1" applyFill="1" applyBorder="1" applyAlignment="1" applyProtection="1">
      <alignment horizontal="right" vertical="center" shrinkToFit="1"/>
    </xf>
    <xf numFmtId="184" fontId="23" fillId="0" borderId="29" xfId="0" applyNumberFormat="1" applyFont="1" applyFill="1" applyBorder="1" applyAlignment="1" applyProtection="1">
      <alignment horizontal="right" vertical="center" shrinkToFit="1"/>
    </xf>
    <xf numFmtId="184" fontId="23" fillId="0" borderId="31" xfId="0" applyNumberFormat="1" applyFont="1" applyFill="1" applyBorder="1" applyAlignment="1" applyProtection="1">
      <alignment horizontal="right" vertical="center" shrinkToFit="1"/>
    </xf>
    <xf numFmtId="184" fontId="23" fillId="0" borderId="32" xfId="0" applyNumberFormat="1" applyFont="1" applyFill="1" applyBorder="1" applyAlignment="1" applyProtection="1">
      <alignment horizontal="right" vertical="center" shrinkToFit="1"/>
    </xf>
    <xf numFmtId="0" fontId="7" fillId="4" borderId="0" xfId="0" applyFont="1" applyFill="1" applyBorder="1" applyAlignment="1" applyProtection="1">
      <alignment vertical="center" shrinkToFit="1"/>
    </xf>
    <xf numFmtId="0" fontId="8" fillId="5" borderId="0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vertical="center" shrinkToFit="1"/>
    </xf>
    <xf numFmtId="0" fontId="7" fillId="4" borderId="2" xfId="0" applyFont="1" applyFill="1" applyBorder="1" applyAlignment="1" applyProtection="1">
      <alignment vertical="center" shrinkToFit="1"/>
    </xf>
    <xf numFmtId="188" fontId="19" fillId="0" borderId="57" xfId="0" applyNumberFormat="1" applyFont="1" applyFill="1" applyBorder="1" applyAlignment="1" applyProtection="1">
      <alignment horizontal="center" vertical="center" shrinkToFit="1"/>
    </xf>
    <xf numFmtId="188" fontId="19" fillId="0" borderId="58" xfId="0" applyNumberFormat="1" applyFont="1" applyFill="1" applyBorder="1" applyAlignment="1" applyProtection="1">
      <alignment horizontal="center" vertical="center" shrinkToFit="1"/>
    </xf>
    <xf numFmtId="0" fontId="3" fillId="3" borderId="6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3" fillId="3" borderId="5" xfId="0" applyFont="1" applyFill="1" applyBorder="1" applyAlignment="1" applyProtection="1">
      <alignment horizontal="center" vertical="center" wrapText="1"/>
    </xf>
    <xf numFmtId="0" fontId="33" fillId="3" borderId="15" xfId="0" applyFont="1" applyFill="1" applyBorder="1" applyAlignment="1" applyProtection="1">
      <alignment horizontal="center" vertical="center"/>
    </xf>
    <xf numFmtId="0" fontId="33" fillId="3" borderId="11" xfId="0" applyFont="1" applyFill="1" applyBorder="1" applyAlignment="1" applyProtection="1">
      <alignment horizontal="center" vertical="center" wrapText="1"/>
    </xf>
    <xf numFmtId="0" fontId="34" fillId="3" borderId="11" xfId="0" applyFont="1" applyFill="1" applyBorder="1" applyAlignment="1" applyProtection="1">
      <alignment horizontal="center" vertical="center"/>
    </xf>
    <xf numFmtId="0" fontId="34" fillId="3" borderId="52" xfId="0" applyFont="1" applyFill="1" applyBorder="1" applyAlignment="1" applyProtection="1">
      <alignment horizontal="center" vertical="center"/>
    </xf>
    <xf numFmtId="0" fontId="34" fillId="3" borderId="33" xfId="0" applyFont="1" applyFill="1" applyBorder="1" applyAlignment="1" applyProtection="1">
      <alignment horizontal="center" vertical="center"/>
    </xf>
    <xf numFmtId="0" fontId="34" fillId="3" borderId="26" xfId="0" applyFont="1" applyFill="1" applyBorder="1" applyAlignment="1" applyProtection="1">
      <alignment horizontal="center" vertical="center"/>
    </xf>
    <xf numFmtId="0" fontId="34" fillId="3" borderId="0" xfId="0" applyFont="1" applyFill="1" applyBorder="1" applyAlignment="1" applyProtection="1">
      <alignment horizontal="center" vertical="center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0" fontId="9" fillId="2" borderId="54" xfId="0" applyFont="1" applyFill="1" applyBorder="1" applyAlignment="1" applyProtection="1">
      <alignment horizontal="center" vertical="center" shrinkToFit="1"/>
      <protection locked="0"/>
    </xf>
    <xf numFmtId="0" fontId="7" fillId="4" borderId="4" xfId="0" applyFont="1" applyFill="1" applyBorder="1" applyAlignment="1">
      <alignment vertical="center" shrinkToFit="1"/>
    </xf>
    <xf numFmtId="0" fontId="7" fillId="4" borderId="55" xfId="0" applyFont="1" applyFill="1" applyBorder="1" applyAlignment="1">
      <alignment vertical="center" shrinkToFit="1"/>
    </xf>
    <xf numFmtId="0" fontId="7" fillId="4" borderId="4" xfId="0" applyFont="1" applyFill="1" applyBorder="1" applyAlignment="1" applyProtection="1">
      <alignment vertical="center" shrinkToFit="1"/>
    </xf>
    <xf numFmtId="0" fontId="7" fillId="4" borderId="55" xfId="0" applyFont="1" applyFill="1" applyBorder="1" applyAlignment="1" applyProtection="1">
      <alignment vertical="center" shrinkToFit="1"/>
    </xf>
    <xf numFmtId="0" fontId="9" fillId="2" borderId="53" xfId="0" applyFont="1" applyFill="1" applyBorder="1" applyAlignment="1" applyProtection="1">
      <alignment horizontal="center" vertical="center" shrinkToFit="1"/>
    </xf>
    <xf numFmtId="0" fontId="9" fillId="2" borderId="54" xfId="0" applyFont="1" applyFill="1" applyBorder="1" applyAlignment="1" applyProtection="1">
      <alignment horizontal="center" vertical="center" shrinkToFit="1"/>
    </xf>
    <xf numFmtId="0" fontId="34" fillId="3" borderId="62" xfId="0" applyFont="1" applyFill="1" applyBorder="1" applyAlignment="1" applyProtection="1">
      <alignment horizontal="center" vertical="center"/>
    </xf>
    <xf numFmtId="0" fontId="34" fillId="3" borderId="65" xfId="0" applyFont="1" applyFill="1" applyBorder="1" applyAlignment="1" applyProtection="1">
      <alignment horizontal="center" vertical="center"/>
    </xf>
    <xf numFmtId="0" fontId="34" fillId="3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413657</xdr:colOff>
      <xdr:row>0</xdr:row>
      <xdr:rowOff>10885</xdr:rowOff>
    </xdr:from>
    <xdr:to>
      <xdr:col>13</xdr:col>
      <xdr:colOff>1110342</xdr:colOff>
      <xdr:row>2</xdr:row>
      <xdr:rowOff>43543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440886" y="10885"/>
          <a:ext cx="1828799" cy="740229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  <xdr:twoCellAnchor>
    <xdr:from>
      <xdr:col>3</xdr:col>
      <xdr:colOff>609599</xdr:colOff>
      <xdr:row>43</xdr:row>
      <xdr:rowOff>119745</xdr:rowOff>
    </xdr:from>
    <xdr:to>
      <xdr:col>6</xdr:col>
      <xdr:colOff>97970</xdr:colOff>
      <xdr:row>45</xdr:row>
      <xdr:rowOff>239485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56113" y="15435945"/>
          <a:ext cx="1632857" cy="707569"/>
        </a:xfrm>
        <a:prstGeom prst="rect">
          <a:avLst/>
        </a:prstGeom>
        <a:solidFill>
          <a:srgbClr val="CC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２４時間営業の場合は、開店時刻</a:t>
          </a:r>
          <a:r>
            <a:rPr kumimoji="1" lang="en-US" altLang="ja-JP" sz="1100">
              <a:latin typeface="+mn-ea"/>
              <a:ea typeface="+mn-ea"/>
            </a:rPr>
            <a:t>5:00</a:t>
          </a:r>
          <a:r>
            <a:rPr kumimoji="1" lang="ja-JP" altLang="en-US" sz="1100">
              <a:latin typeface="+mn-ea"/>
              <a:ea typeface="+mn-ea"/>
            </a:rPr>
            <a:t>、閉店時刻</a:t>
          </a:r>
          <a:r>
            <a:rPr kumimoji="1" lang="en-US" altLang="ja-JP" sz="1100">
              <a:latin typeface="+mn-ea"/>
              <a:ea typeface="+mn-ea"/>
            </a:rPr>
            <a:t>29:00</a:t>
          </a:r>
          <a:r>
            <a:rPr kumimoji="1" lang="ja-JP" altLang="en-US" sz="1100">
              <a:latin typeface="+mn-ea"/>
              <a:ea typeface="+mn-ea"/>
            </a:rPr>
            <a:t>と入力</a:t>
          </a:r>
        </a:p>
      </xdr:txBody>
    </xdr:sp>
    <xdr:clientData/>
  </xdr:twoCellAnchor>
  <xdr:twoCellAnchor>
    <xdr:from>
      <xdr:col>4</xdr:col>
      <xdr:colOff>478972</xdr:colOff>
      <xdr:row>41</xdr:row>
      <xdr:rowOff>293916</xdr:rowOff>
    </xdr:from>
    <xdr:to>
      <xdr:col>5</xdr:col>
      <xdr:colOff>43542</xdr:colOff>
      <xdr:row>43</xdr:row>
      <xdr:rowOff>119745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0"/>
        </xdr:cNvCxnSpPr>
      </xdr:nvCxnSpPr>
      <xdr:spPr>
        <a:xfrm flipH="1" flipV="1">
          <a:off x="3145972" y="15033173"/>
          <a:ext cx="326570" cy="4027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43542</xdr:colOff>
      <xdr:row>41</xdr:row>
      <xdr:rowOff>304802</xdr:rowOff>
    </xdr:from>
    <xdr:to>
      <xdr:col>5</xdr:col>
      <xdr:colOff>457200</xdr:colOff>
      <xdr:row>43</xdr:row>
      <xdr:rowOff>119745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3" idx="0"/>
        </xdr:cNvCxnSpPr>
      </xdr:nvCxnSpPr>
      <xdr:spPr>
        <a:xfrm flipV="1">
          <a:off x="3472542" y="15044059"/>
          <a:ext cx="413658" cy="3918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304800</xdr:colOff>
      <xdr:row>36</xdr:row>
      <xdr:rowOff>272143</xdr:rowOff>
    </xdr:from>
    <xdr:to>
      <xdr:col>4</xdr:col>
      <xdr:colOff>76200</xdr:colOff>
      <xdr:row>38</xdr:row>
      <xdr:rowOff>217712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10343" y="13106400"/>
          <a:ext cx="1632857" cy="707569"/>
        </a:xfrm>
        <a:prstGeom prst="rect">
          <a:avLst/>
        </a:prstGeom>
        <a:solidFill>
          <a:srgbClr val="CC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定休日は、下記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１のとおり、開店時刻・閉店時刻を入力</a:t>
          </a:r>
        </a:p>
      </xdr:txBody>
    </xdr:sp>
    <xdr:clientData/>
  </xdr:twoCellAnchor>
  <xdr:twoCellAnchor>
    <xdr:from>
      <xdr:col>2</xdr:col>
      <xdr:colOff>413657</xdr:colOff>
      <xdr:row>35</xdr:row>
      <xdr:rowOff>326572</xdr:rowOff>
    </xdr:from>
    <xdr:to>
      <xdr:col>2</xdr:col>
      <xdr:colOff>576943</xdr:colOff>
      <xdr:row>36</xdr:row>
      <xdr:rowOff>272143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stCxn id="17" idx="0"/>
        </xdr:cNvCxnSpPr>
      </xdr:nvCxnSpPr>
      <xdr:spPr>
        <a:xfrm flipH="1" flipV="1">
          <a:off x="1763486" y="12779829"/>
          <a:ext cx="163286" cy="3265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436419</xdr:colOff>
      <xdr:row>1</xdr:row>
      <xdr:rowOff>103909</xdr:rowOff>
    </xdr:from>
    <xdr:to>
      <xdr:col>14</xdr:col>
      <xdr:colOff>432956</xdr:colOff>
      <xdr:row>10</xdr:row>
      <xdr:rowOff>124691</xdr:rowOff>
    </xdr:to>
    <xdr:sp macro="" textlink="">
      <xdr:nvSpPr>
        <xdr:cNvPr id="2" name="フローチャート: 判断 1">
          <a:extLst>
            <a:ext uri="{FF2B5EF4-FFF2-40B4-BE49-F238E27FC236}">
              <a16:creationId xmlns:a16="http://schemas.microsoft.com/office/drawing/2014/main" id="{8FC81D4B-3850-4C15-8170-417CE278A79B}"/>
            </a:ext>
          </a:extLst>
        </xdr:cNvPr>
        <xdr:cNvSpPr/>
      </xdr:nvSpPr>
      <xdr:spPr>
        <a:xfrm>
          <a:off x="7363692" y="277091"/>
          <a:ext cx="2767446" cy="1579418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大規模施設事業者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or</a:t>
          </a: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大規模施設内テナント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232064</xdr:colOff>
      <xdr:row>12</xdr:row>
      <xdr:rowOff>62345</xdr:rowOff>
    </xdr:from>
    <xdr:to>
      <xdr:col>9</xdr:col>
      <xdr:colOff>413041</xdr:colOff>
      <xdr:row>21</xdr:row>
      <xdr:rowOff>100445</xdr:rowOff>
    </xdr:to>
    <xdr:sp macro="" textlink="">
      <xdr:nvSpPr>
        <xdr:cNvPr id="3" name="フローチャート: 判断 2">
          <a:extLst>
            <a:ext uri="{FF2B5EF4-FFF2-40B4-BE49-F238E27FC236}">
              <a16:creationId xmlns:a16="http://schemas.microsoft.com/office/drawing/2014/main" id="{0507DDD4-FED5-4B0D-93FF-849D232BF103}"/>
            </a:ext>
          </a:extLst>
        </xdr:cNvPr>
        <xdr:cNvSpPr/>
      </xdr:nvSpPr>
      <xdr:spPr>
        <a:xfrm>
          <a:off x="4388428" y="2140527"/>
          <a:ext cx="2259158" cy="1596736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映画館</a:t>
          </a:r>
          <a:endParaRPr kumimoji="1"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668916</xdr:colOff>
      <xdr:row>6</xdr:row>
      <xdr:rowOff>27709</xdr:rowOff>
    </xdr:from>
    <xdr:to>
      <xdr:col>10</xdr:col>
      <xdr:colOff>436419</xdr:colOff>
      <xdr:row>12</xdr:row>
      <xdr:rowOff>62345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5960F92-32C9-4F72-9F4C-CFD25B143117}"/>
            </a:ext>
          </a:extLst>
        </xdr:cNvPr>
        <xdr:cNvCxnSpPr>
          <a:stCxn id="2" idx="1"/>
          <a:endCxn id="3" idx="0"/>
        </xdr:cNvCxnSpPr>
      </xdr:nvCxnSpPr>
      <xdr:spPr>
        <a:xfrm flipH="1">
          <a:off x="5518007" y="1066800"/>
          <a:ext cx="1845685" cy="1073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432956</xdr:colOff>
      <xdr:row>6</xdr:row>
      <xdr:rowOff>27709</xdr:rowOff>
    </xdr:from>
    <xdr:to>
      <xdr:col>15</xdr:col>
      <xdr:colOff>632548</xdr:colOff>
      <xdr:row>10</xdr:row>
      <xdr:rowOff>11752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66BBB3D-0CFC-419E-A505-89483947FD6A}"/>
            </a:ext>
          </a:extLst>
        </xdr:cNvPr>
        <xdr:cNvCxnSpPr>
          <a:stCxn id="2" idx="3"/>
          <a:endCxn id="84" idx="0"/>
        </xdr:cNvCxnSpPr>
      </xdr:nvCxnSpPr>
      <xdr:spPr>
        <a:xfrm>
          <a:off x="10131138" y="1066800"/>
          <a:ext cx="892319" cy="6767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419534</xdr:colOff>
      <xdr:row>16</xdr:row>
      <xdr:rowOff>167986</xdr:rowOff>
    </xdr:from>
    <xdr:to>
      <xdr:col>6</xdr:col>
      <xdr:colOff>232064</xdr:colOff>
      <xdr:row>24</xdr:row>
      <xdr:rowOff>31171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7438EE7-C523-4C6A-BC06-7B8F58D84F00}"/>
            </a:ext>
          </a:extLst>
        </xdr:cNvPr>
        <xdr:cNvCxnSpPr>
          <a:stCxn id="3" idx="1"/>
          <a:endCxn id="31" idx="0"/>
        </xdr:cNvCxnSpPr>
      </xdr:nvCxnSpPr>
      <xdr:spPr>
        <a:xfrm flipH="1">
          <a:off x="2497716" y="2938895"/>
          <a:ext cx="1890712" cy="12486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413041</xdr:colOff>
      <xdr:row>16</xdr:row>
      <xdr:rowOff>166130</xdr:rowOff>
    </xdr:from>
    <xdr:to>
      <xdr:col>11</xdr:col>
      <xdr:colOff>87025</xdr:colOff>
      <xdr:row>23</xdr:row>
      <xdr:rowOff>77313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DD8B367-487F-43A4-9954-5429130DA3EA}"/>
            </a:ext>
          </a:extLst>
        </xdr:cNvPr>
        <xdr:cNvCxnSpPr>
          <a:stCxn id="3" idx="3"/>
          <a:endCxn id="18" idx="0"/>
        </xdr:cNvCxnSpPr>
      </xdr:nvCxnSpPr>
      <xdr:spPr>
        <a:xfrm>
          <a:off x="6647586" y="2937039"/>
          <a:ext cx="1059439" cy="11234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349086</xdr:colOff>
      <xdr:row>23</xdr:row>
      <xdr:rowOff>77313</xdr:rowOff>
    </xdr:from>
    <xdr:to>
      <xdr:col>12</xdr:col>
      <xdr:colOff>530062</xdr:colOff>
      <xdr:row>32</xdr:row>
      <xdr:rowOff>115412</xdr:rowOff>
    </xdr:to>
    <xdr:sp macro="" textlink="">
      <xdr:nvSpPr>
        <xdr:cNvPr id="18" name="フローチャート: 判断 17">
          <a:extLst>
            <a:ext uri="{FF2B5EF4-FFF2-40B4-BE49-F238E27FC236}">
              <a16:creationId xmlns:a16="http://schemas.microsoft.com/office/drawing/2014/main" id="{31FB004A-4732-481E-A98B-661308B26078}"/>
            </a:ext>
          </a:extLst>
        </xdr:cNvPr>
        <xdr:cNvSpPr/>
      </xdr:nvSpPr>
      <xdr:spPr>
        <a:xfrm>
          <a:off x="6583631" y="4060495"/>
          <a:ext cx="2259158" cy="1596735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屋内運動施設</a:t>
          </a:r>
        </a:p>
      </xdr:txBody>
    </xdr:sp>
    <xdr:clientData/>
  </xdr:twoCellAnchor>
  <xdr:twoCellAnchor>
    <xdr:from>
      <xdr:col>6</xdr:col>
      <xdr:colOff>577069</xdr:colOff>
      <xdr:row>36</xdr:row>
      <xdr:rowOff>149183</xdr:rowOff>
    </xdr:from>
    <xdr:to>
      <xdr:col>6</xdr:col>
      <xdr:colOff>601931</xdr:colOff>
      <xdr:row>45</xdr:row>
      <xdr:rowOff>84487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48CAC48-6CD7-45D7-AB33-D6AC03EAEEAB}"/>
            </a:ext>
          </a:extLst>
        </xdr:cNvPr>
        <xdr:cNvCxnSpPr>
          <a:stCxn id="56" idx="1"/>
          <a:endCxn id="51" idx="0"/>
        </xdr:cNvCxnSpPr>
      </xdr:nvCxnSpPr>
      <xdr:spPr>
        <a:xfrm flipH="1">
          <a:off x="4733433" y="6383728"/>
          <a:ext cx="24862" cy="14939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530062</xdr:colOff>
      <xdr:row>28</xdr:row>
      <xdr:rowOff>9772</xdr:rowOff>
    </xdr:from>
    <xdr:to>
      <xdr:col>15</xdr:col>
      <xdr:colOff>551647</xdr:colOff>
      <xdr:row>32</xdr:row>
      <xdr:rowOff>151408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A336F0-8ED7-4785-81EC-19CEF6A1AB4D}"/>
            </a:ext>
          </a:extLst>
        </xdr:cNvPr>
        <xdr:cNvCxnSpPr>
          <a:stCxn id="18" idx="3"/>
          <a:endCxn id="71" idx="0"/>
        </xdr:cNvCxnSpPr>
      </xdr:nvCxnSpPr>
      <xdr:spPr>
        <a:xfrm>
          <a:off x="8842789" y="4858863"/>
          <a:ext cx="2099767" cy="83436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258042</xdr:colOff>
      <xdr:row>36</xdr:row>
      <xdr:rowOff>143863</xdr:rowOff>
    </xdr:from>
    <xdr:to>
      <xdr:col>2</xdr:col>
      <xdr:colOff>250867</xdr:colOff>
      <xdr:row>45</xdr:row>
      <xdr:rowOff>31543</xdr:rowOff>
    </xdr:to>
    <xdr:sp macro="" textlink="">
      <xdr:nvSpPr>
        <xdr:cNvPr id="27" name="フローチャート: 書類 26">
          <a:extLst>
            <a:ext uri="{FF2B5EF4-FFF2-40B4-BE49-F238E27FC236}">
              <a16:creationId xmlns:a16="http://schemas.microsoft.com/office/drawing/2014/main" id="{B27DD76E-C5AC-416E-986F-1EF8379D522D}"/>
            </a:ext>
          </a:extLst>
        </xdr:cNvPr>
        <xdr:cNvSpPr/>
      </xdr:nvSpPr>
      <xdr:spPr>
        <a:xfrm>
          <a:off x="258042" y="6378408"/>
          <a:ext cx="1378280" cy="1446317"/>
        </a:xfrm>
        <a:prstGeom prst="flowChartDocumen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映画館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様式２－２</a:t>
          </a:r>
          <a:endParaRPr kumimoji="0" lang="en-US" altLang="ja-JP" sz="11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【19</a:t>
          </a:r>
          <a:r>
            <a:rPr kumimoji="1" lang="ja-JP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時パターン</a:t>
          </a:r>
          <a:r>
            <a:rPr kumimoji="1" lang="en-US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lang="ja-JP" altLang="ja-JP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675410</xdr:colOff>
      <xdr:row>24</xdr:row>
      <xdr:rowOff>31171</xdr:rowOff>
    </xdr:from>
    <xdr:to>
      <xdr:col>5</xdr:col>
      <xdr:colOff>163659</xdr:colOff>
      <xdr:row>33</xdr:row>
      <xdr:rowOff>69271</xdr:rowOff>
    </xdr:to>
    <xdr:sp macro="" textlink="">
      <xdr:nvSpPr>
        <xdr:cNvPr id="31" name="フローチャート: 判断 30">
          <a:extLst>
            <a:ext uri="{FF2B5EF4-FFF2-40B4-BE49-F238E27FC236}">
              <a16:creationId xmlns:a16="http://schemas.microsoft.com/office/drawing/2014/main" id="{4DD5DBE2-AE9C-4E72-A40D-AF5AE56B1E18}"/>
            </a:ext>
          </a:extLst>
        </xdr:cNvPr>
        <xdr:cNvSpPr/>
      </xdr:nvSpPr>
      <xdr:spPr>
        <a:xfrm>
          <a:off x="1368137" y="4187535"/>
          <a:ext cx="2259158" cy="1596736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はテナントの意）</a:t>
          </a:r>
        </a:p>
      </xdr:txBody>
    </xdr:sp>
    <xdr:clientData/>
  </xdr:twoCellAnchor>
  <xdr:twoCellAnchor>
    <xdr:from>
      <xdr:col>1</xdr:col>
      <xdr:colOff>254455</xdr:colOff>
      <xdr:row>28</xdr:row>
      <xdr:rowOff>136812</xdr:rowOff>
    </xdr:from>
    <xdr:to>
      <xdr:col>1</xdr:col>
      <xdr:colOff>675410</xdr:colOff>
      <xdr:row>36</xdr:row>
      <xdr:rowOff>143863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E40D53F-146E-4318-92BA-7AB7F34AB1B4}"/>
            </a:ext>
          </a:extLst>
        </xdr:cNvPr>
        <xdr:cNvCxnSpPr>
          <a:stCxn id="31" idx="1"/>
          <a:endCxn id="27" idx="0"/>
        </xdr:cNvCxnSpPr>
      </xdr:nvCxnSpPr>
      <xdr:spPr>
        <a:xfrm flipH="1">
          <a:off x="947182" y="4985903"/>
          <a:ext cx="420955" cy="139250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267815</xdr:colOff>
      <xdr:row>28</xdr:row>
      <xdr:rowOff>136812</xdr:rowOff>
    </xdr:from>
    <xdr:to>
      <xdr:col>5</xdr:col>
      <xdr:colOff>163659</xdr:colOff>
      <xdr:row>38</xdr:row>
      <xdr:rowOff>141512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64A86363-FD64-49FB-BC79-0C641D38445F}"/>
            </a:ext>
          </a:extLst>
        </xdr:cNvPr>
        <xdr:cNvCxnSpPr>
          <a:stCxn id="31" idx="3"/>
          <a:endCxn id="39" idx="0"/>
        </xdr:cNvCxnSpPr>
      </xdr:nvCxnSpPr>
      <xdr:spPr>
        <a:xfrm flipH="1">
          <a:off x="3038724" y="4985903"/>
          <a:ext cx="588571" cy="17365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271401</xdr:colOff>
      <xdr:row>38</xdr:row>
      <xdr:rowOff>141512</xdr:rowOff>
    </xdr:from>
    <xdr:to>
      <xdr:col>5</xdr:col>
      <xdr:colOff>264228</xdr:colOff>
      <xdr:row>47</xdr:row>
      <xdr:rowOff>21399</xdr:rowOff>
    </xdr:to>
    <xdr:sp macro="" textlink="">
      <xdr:nvSpPr>
        <xdr:cNvPr id="39" name="フローチャート: 書類 38">
          <a:extLst>
            <a:ext uri="{FF2B5EF4-FFF2-40B4-BE49-F238E27FC236}">
              <a16:creationId xmlns:a16="http://schemas.microsoft.com/office/drawing/2014/main" id="{254F33CC-BC24-40F9-A6C1-C4B68CBE7C98}"/>
            </a:ext>
          </a:extLst>
        </xdr:cNvPr>
        <xdr:cNvSpPr/>
      </xdr:nvSpPr>
      <xdr:spPr>
        <a:xfrm>
          <a:off x="2349583" y="6722421"/>
          <a:ext cx="1378281" cy="1438523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【19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時パターン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5</xdr:col>
      <xdr:colOff>580656</xdr:colOff>
      <xdr:row>45</xdr:row>
      <xdr:rowOff>84487</xdr:rowOff>
    </xdr:from>
    <xdr:to>
      <xdr:col>7</xdr:col>
      <xdr:colOff>573483</xdr:colOff>
      <xdr:row>53</xdr:row>
      <xdr:rowOff>141638</xdr:rowOff>
    </xdr:to>
    <xdr:sp macro="" textlink="">
      <xdr:nvSpPr>
        <xdr:cNvPr id="51" name="フローチャート: 書類 50">
          <a:extLst>
            <a:ext uri="{FF2B5EF4-FFF2-40B4-BE49-F238E27FC236}">
              <a16:creationId xmlns:a16="http://schemas.microsoft.com/office/drawing/2014/main" id="{9311EFDF-5476-4C2C-87F1-D5228EFC4070}"/>
            </a:ext>
          </a:extLst>
        </xdr:cNvPr>
        <xdr:cNvSpPr/>
      </xdr:nvSpPr>
      <xdr:spPr>
        <a:xfrm>
          <a:off x="4044292" y="7877669"/>
          <a:ext cx="1378282" cy="1442605"/>
        </a:xfrm>
        <a:prstGeom prst="flowChartDocumen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（映画館以外）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様式２－１</a:t>
          </a:r>
          <a:endParaRPr kumimoji="0" lang="en-US" altLang="ja-JP" sz="11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【1</a:t>
          </a:r>
          <a:r>
            <a:rPr kumimoji="1" lang="ja-JP" altLang="en-US" sz="11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８</a:t>
          </a:r>
          <a:r>
            <a:rPr kumimoji="1" lang="ja-JP" altLang="ja-JP" sz="11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時パターン</a:t>
          </a:r>
          <a:r>
            <a:rPr kumimoji="1" lang="en-US" altLang="ja-JP" sz="11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lang="ja-JP" altLang="ja-JP" b="1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601931</xdr:colOff>
      <xdr:row>32</xdr:row>
      <xdr:rowOff>43541</xdr:rowOff>
    </xdr:from>
    <xdr:to>
      <xdr:col>10</xdr:col>
      <xdr:colOff>90179</xdr:colOff>
      <xdr:row>41</xdr:row>
      <xdr:rowOff>81641</xdr:rowOff>
    </xdr:to>
    <xdr:sp macro="" textlink="">
      <xdr:nvSpPr>
        <xdr:cNvPr id="56" name="フローチャート: 判断 55">
          <a:extLst>
            <a:ext uri="{FF2B5EF4-FFF2-40B4-BE49-F238E27FC236}">
              <a16:creationId xmlns:a16="http://schemas.microsoft.com/office/drawing/2014/main" id="{12F42F57-3892-47B3-80C2-7D9A0B4DA00E}"/>
            </a:ext>
          </a:extLst>
        </xdr:cNvPr>
        <xdr:cNvSpPr/>
      </xdr:nvSpPr>
      <xdr:spPr>
        <a:xfrm>
          <a:off x="4758295" y="5585359"/>
          <a:ext cx="2259157" cy="1596737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はテナントの意）</a:t>
          </a:r>
        </a:p>
      </xdr:txBody>
    </xdr:sp>
    <xdr:clientData/>
  </xdr:twoCellAnchor>
  <xdr:twoCellAnchor>
    <xdr:from>
      <xdr:col>8</xdr:col>
      <xdr:colOff>346056</xdr:colOff>
      <xdr:row>28</xdr:row>
      <xdr:rowOff>9772</xdr:rowOff>
    </xdr:from>
    <xdr:to>
      <xdr:col>9</xdr:col>
      <xdr:colOff>349086</xdr:colOff>
      <xdr:row>32</xdr:row>
      <xdr:rowOff>43541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169F1532-1543-421B-B261-938CAFC0EE4F}"/>
            </a:ext>
          </a:extLst>
        </xdr:cNvPr>
        <xdr:cNvCxnSpPr>
          <a:stCxn id="18" idx="1"/>
          <a:endCxn id="56" idx="0"/>
        </xdr:cNvCxnSpPr>
      </xdr:nvCxnSpPr>
      <xdr:spPr>
        <a:xfrm flipH="1">
          <a:off x="5887874" y="4858863"/>
          <a:ext cx="695757" cy="7264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130629</xdr:colOff>
      <xdr:row>45</xdr:row>
      <xdr:rowOff>13111</xdr:rowOff>
    </xdr:from>
    <xdr:to>
      <xdr:col>11</xdr:col>
      <xdr:colOff>123455</xdr:colOff>
      <xdr:row>53</xdr:row>
      <xdr:rowOff>66180</xdr:rowOff>
    </xdr:to>
    <xdr:sp macro="" textlink="">
      <xdr:nvSpPr>
        <xdr:cNvPr id="65" name="フローチャート: 書類 64">
          <a:extLst>
            <a:ext uri="{FF2B5EF4-FFF2-40B4-BE49-F238E27FC236}">
              <a16:creationId xmlns:a16="http://schemas.microsoft.com/office/drawing/2014/main" id="{4EB70D95-B910-4C27-A813-4D7C6A1D289F}"/>
            </a:ext>
          </a:extLst>
        </xdr:cNvPr>
        <xdr:cNvSpPr/>
      </xdr:nvSpPr>
      <xdr:spPr>
        <a:xfrm>
          <a:off x="6365174" y="7806293"/>
          <a:ext cx="1378281" cy="1438523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</a:t>
          </a:r>
          <a:r>
            <a:rPr kumimoji="1" lang="ja-JP" altLang="en-US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８時パターン</a:t>
          </a:r>
          <a:r>
            <a:rPr kumimoji="1" lang="en-US" altLang="ja-JP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10</xdr:col>
      <xdr:colOff>90179</xdr:colOff>
      <xdr:row>36</xdr:row>
      <xdr:rowOff>149183</xdr:rowOff>
    </xdr:from>
    <xdr:to>
      <xdr:col>10</xdr:col>
      <xdr:colOff>127042</xdr:colOff>
      <xdr:row>45</xdr:row>
      <xdr:rowOff>13111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D54C35C7-0BDE-4567-A9BB-ED1B82449E6F}"/>
            </a:ext>
          </a:extLst>
        </xdr:cNvPr>
        <xdr:cNvCxnSpPr>
          <a:stCxn id="56" idx="3"/>
          <a:endCxn id="65" idx="0"/>
        </xdr:cNvCxnSpPr>
      </xdr:nvCxnSpPr>
      <xdr:spPr>
        <a:xfrm>
          <a:off x="7017452" y="6383728"/>
          <a:ext cx="36863" cy="14225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120735</xdr:colOff>
      <xdr:row>45</xdr:row>
      <xdr:rowOff>81023</xdr:rowOff>
    </xdr:from>
    <xdr:to>
      <xdr:col>15</xdr:col>
      <xdr:colOff>113563</xdr:colOff>
      <xdr:row>53</xdr:row>
      <xdr:rowOff>138174</xdr:rowOff>
    </xdr:to>
    <xdr:sp macro="" textlink="">
      <xdr:nvSpPr>
        <xdr:cNvPr id="70" name="フローチャート: 書類 69">
          <a:extLst>
            <a:ext uri="{FF2B5EF4-FFF2-40B4-BE49-F238E27FC236}">
              <a16:creationId xmlns:a16="http://schemas.microsoft.com/office/drawing/2014/main" id="{F329531E-7EDF-404E-9948-6AE0A5717432}"/>
            </a:ext>
          </a:extLst>
        </xdr:cNvPr>
        <xdr:cNvSpPr/>
      </xdr:nvSpPr>
      <xdr:spPr>
        <a:xfrm>
          <a:off x="9126190" y="7874205"/>
          <a:ext cx="1378282" cy="1442605"/>
        </a:xfrm>
        <a:prstGeom prst="flowChartDocumen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（映画館以外）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様式２－１</a:t>
          </a:r>
          <a:endParaRPr kumimoji="0" lang="en-US" altLang="ja-JP" sz="11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【1</a:t>
          </a:r>
          <a:r>
            <a:rPr kumimoji="1" lang="ja-JP" altLang="en-US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９</a:t>
          </a:r>
          <a:r>
            <a:rPr kumimoji="1" lang="ja-JP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時パターン</a:t>
          </a:r>
          <a:r>
            <a:rPr kumimoji="1" lang="en-US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lang="ja-JP" altLang="ja-JP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114795</xdr:colOff>
      <xdr:row>32</xdr:row>
      <xdr:rowOff>151408</xdr:rowOff>
    </xdr:from>
    <xdr:to>
      <xdr:col>17</xdr:col>
      <xdr:colOff>295771</xdr:colOff>
      <xdr:row>42</xdr:row>
      <xdr:rowOff>16327</xdr:rowOff>
    </xdr:to>
    <xdr:sp macro="" textlink="">
      <xdr:nvSpPr>
        <xdr:cNvPr id="71" name="フローチャート: 判断 70">
          <a:extLst>
            <a:ext uri="{FF2B5EF4-FFF2-40B4-BE49-F238E27FC236}">
              <a16:creationId xmlns:a16="http://schemas.microsoft.com/office/drawing/2014/main" id="{3D317BBE-4267-49B9-8C15-EDE96F03609E}"/>
            </a:ext>
          </a:extLst>
        </xdr:cNvPr>
        <xdr:cNvSpPr/>
      </xdr:nvSpPr>
      <xdr:spPr>
        <a:xfrm>
          <a:off x="9812977" y="5693226"/>
          <a:ext cx="2259158" cy="1596737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はテナントの意）</a:t>
          </a:r>
        </a:p>
      </xdr:txBody>
    </xdr:sp>
    <xdr:clientData/>
  </xdr:twoCellAnchor>
  <xdr:twoCellAnchor>
    <xdr:from>
      <xdr:col>14</xdr:col>
      <xdr:colOff>114795</xdr:colOff>
      <xdr:row>37</xdr:row>
      <xdr:rowOff>83868</xdr:rowOff>
    </xdr:from>
    <xdr:to>
      <xdr:col>14</xdr:col>
      <xdr:colOff>117149</xdr:colOff>
      <xdr:row>45</xdr:row>
      <xdr:rowOff>81023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7089FC5A-19DD-4E45-BF41-042106D32060}"/>
            </a:ext>
          </a:extLst>
        </xdr:cNvPr>
        <xdr:cNvCxnSpPr>
          <a:stCxn id="71" idx="1"/>
          <a:endCxn id="70" idx="0"/>
        </xdr:cNvCxnSpPr>
      </xdr:nvCxnSpPr>
      <xdr:spPr>
        <a:xfrm>
          <a:off x="9812977" y="6491595"/>
          <a:ext cx="2354" cy="138261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295771</xdr:colOff>
      <xdr:row>37</xdr:row>
      <xdr:rowOff>83868</xdr:rowOff>
    </xdr:from>
    <xdr:to>
      <xdr:col>17</xdr:col>
      <xdr:colOff>297998</xdr:colOff>
      <xdr:row>45</xdr:row>
      <xdr:rowOff>65313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21770856-8C38-4FD8-91EB-C87B5927218F}"/>
            </a:ext>
          </a:extLst>
        </xdr:cNvPr>
        <xdr:cNvCxnSpPr>
          <a:cxnSpLocks/>
          <a:stCxn id="71" idx="3"/>
          <a:endCxn id="81" idx="0"/>
        </xdr:cNvCxnSpPr>
      </xdr:nvCxnSpPr>
      <xdr:spPr>
        <a:xfrm>
          <a:off x="12072135" y="6491595"/>
          <a:ext cx="2227" cy="1366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301585</xdr:colOff>
      <xdr:row>45</xdr:row>
      <xdr:rowOff>65313</xdr:rowOff>
    </xdr:from>
    <xdr:to>
      <xdr:col>18</xdr:col>
      <xdr:colOff>294411</xdr:colOff>
      <xdr:row>53</xdr:row>
      <xdr:rowOff>118381</xdr:rowOff>
    </xdr:to>
    <xdr:sp macro="" textlink="">
      <xdr:nvSpPr>
        <xdr:cNvPr id="81" name="フローチャート: 書類 80">
          <a:extLst>
            <a:ext uri="{FF2B5EF4-FFF2-40B4-BE49-F238E27FC236}">
              <a16:creationId xmlns:a16="http://schemas.microsoft.com/office/drawing/2014/main" id="{B09B86BA-2155-4C4D-BBC4-D283EBBAE0F2}"/>
            </a:ext>
          </a:extLst>
        </xdr:cNvPr>
        <xdr:cNvSpPr/>
      </xdr:nvSpPr>
      <xdr:spPr>
        <a:xfrm>
          <a:off x="11385221" y="7858495"/>
          <a:ext cx="1378281" cy="1438522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９時パターン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14</xdr:col>
      <xdr:colOff>195696</xdr:colOff>
      <xdr:row>10</xdr:row>
      <xdr:rowOff>11752</xdr:rowOff>
    </xdr:from>
    <xdr:to>
      <xdr:col>17</xdr:col>
      <xdr:colOff>376672</xdr:colOff>
      <xdr:row>19</xdr:row>
      <xdr:rowOff>49850</xdr:rowOff>
    </xdr:to>
    <xdr:sp macro="" textlink="">
      <xdr:nvSpPr>
        <xdr:cNvPr id="84" name="フローチャート: 判断 83">
          <a:extLst>
            <a:ext uri="{FF2B5EF4-FFF2-40B4-BE49-F238E27FC236}">
              <a16:creationId xmlns:a16="http://schemas.microsoft.com/office/drawing/2014/main" id="{A89E3CD3-BCB4-4D79-98AB-7AB9AF59421F}"/>
            </a:ext>
          </a:extLst>
        </xdr:cNvPr>
        <xdr:cNvSpPr/>
      </xdr:nvSpPr>
      <xdr:spPr>
        <a:xfrm>
          <a:off x="9893878" y="1743570"/>
          <a:ext cx="2259158" cy="1596735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屋内運動施設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遊戯施設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博物館</a:t>
          </a:r>
        </a:p>
      </xdr:txBody>
    </xdr:sp>
    <xdr:clientData/>
  </xdr:twoCellAnchor>
  <xdr:twoCellAnchor>
    <xdr:from>
      <xdr:col>14</xdr:col>
      <xdr:colOff>132239</xdr:colOff>
      <xdr:row>14</xdr:row>
      <xdr:rowOff>117393</xdr:rowOff>
    </xdr:from>
    <xdr:to>
      <xdr:col>14</xdr:col>
      <xdr:colOff>195696</xdr:colOff>
      <xdr:row>19</xdr:row>
      <xdr:rowOff>71498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E97FA86A-9A9D-477B-B8D0-D40430443FC7}"/>
            </a:ext>
          </a:extLst>
        </xdr:cNvPr>
        <xdr:cNvCxnSpPr>
          <a:stCxn id="84" idx="1"/>
          <a:endCxn id="90" idx="0"/>
        </xdr:cNvCxnSpPr>
      </xdr:nvCxnSpPr>
      <xdr:spPr>
        <a:xfrm flipH="1">
          <a:off x="9830421" y="2541938"/>
          <a:ext cx="63457" cy="82001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135825</xdr:colOff>
      <xdr:row>19</xdr:row>
      <xdr:rowOff>71498</xdr:rowOff>
    </xdr:from>
    <xdr:to>
      <xdr:col>15</xdr:col>
      <xdr:colOff>128652</xdr:colOff>
      <xdr:row>27</xdr:row>
      <xdr:rowOff>124566</xdr:rowOff>
    </xdr:to>
    <xdr:sp macro="" textlink="">
      <xdr:nvSpPr>
        <xdr:cNvPr id="90" name="フローチャート: 書類 89">
          <a:extLst>
            <a:ext uri="{FF2B5EF4-FFF2-40B4-BE49-F238E27FC236}">
              <a16:creationId xmlns:a16="http://schemas.microsoft.com/office/drawing/2014/main" id="{C579E784-2D67-4487-B548-96077E1B07BD}"/>
            </a:ext>
          </a:extLst>
        </xdr:cNvPr>
        <xdr:cNvSpPr/>
      </xdr:nvSpPr>
      <xdr:spPr>
        <a:xfrm>
          <a:off x="9141280" y="3361953"/>
          <a:ext cx="1378281" cy="1438522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</a:t>
          </a:r>
          <a:r>
            <a:rPr kumimoji="1" lang="ja-JP" altLang="en-US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８時パターン</a:t>
          </a:r>
          <a:r>
            <a:rPr kumimoji="1" lang="en-US" altLang="ja-JP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16</xdr:col>
      <xdr:colOff>444090</xdr:colOff>
      <xdr:row>21</xdr:row>
      <xdr:rowOff>171943</xdr:rowOff>
    </xdr:from>
    <xdr:to>
      <xdr:col>18</xdr:col>
      <xdr:colOff>436916</xdr:colOff>
      <xdr:row>30</xdr:row>
      <xdr:rowOff>51828</xdr:rowOff>
    </xdr:to>
    <xdr:sp macro="" textlink="">
      <xdr:nvSpPr>
        <xdr:cNvPr id="92" name="フローチャート: 書類 91">
          <a:extLst>
            <a:ext uri="{FF2B5EF4-FFF2-40B4-BE49-F238E27FC236}">
              <a16:creationId xmlns:a16="http://schemas.microsoft.com/office/drawing/2014/main" id="{024A2FA4-5D18-42D4-8950-4AD59B0C7D0B}"/>
            </a:ext>
          </a:extLst>
        </xdr:cNvPr>
        <xdr:cNvSpPr/>
      </xdr:nvSpPr>
      <xdr:spPr>
        <a:xfrm>
          <a:off x="11527726" y="3808761"/>
          <a:ext cx="1378281" cy="1438522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９時パターン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17</xdr:col>
      <xdr:colOff>376672</xdr:colOff>
      <xdr:row>14</xdr:row>
      <xdr:rowOff>117393</xdr:rowOff>
    </xdr:from>
    <xdr:to>
      <xdr:col>17</xdr:col>
      <xdr:colOff>440503</xdr:colOff>
      <xdr:row>21</xdr:row>
      <xdr:rowOff>171943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F0D7A87B-3936-4DDA-B083-8D0AA1A3C300}"/>
            </a:ext>
          </a:extLst>
        </xdr:cNvPr>
        <xdr:cNvCxnSpPr>
          <a:stCxn id="84" idx="3"/>
          <a:endCxn id="92" idx="0"/>
        </xdr:cNvCxnSpPr>
      </xdr:nvCxnSpPr>
      <xdr:spPr>
        <a:xfrm>
          <a:off x="12153036" y="2541938"/>
          <a:ext cx="63831" cy="12668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solidFill>
            <a:schemeClr val="tx1"/>
          </a:solidFill>
        </a:ln>
      </a:spPr>
      <a:bodyPr vertOverflow="clip" horzOverflow="clip" rtlCol="0" anchor="ctr"/>
      <a:lstStyle>
        <a:defPPr algn="ctr">
          <a:defRPr kumimoji="1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6"/>
  <sheetViews>
    <sheetView showGridLines="0" tabSelected="1" view="pageBreakPreview" zoomScale="70" zoomScaleNormal="55" zoomScaleSheetLayoutView="70" workbookViewId="0">
      <selection activeCell="I9" sqref="I9:J9"/>
    </sheetView>
  </sheetViews>
  <sheetFormatPr defaultColWidth="9" defaultRowHeight="14.4"/>
  <cols>
    <col min="1" max="1" width="10.59765625" style="53" bestFit="1" customWidth="1"/>
    <col min="2" max="2" width="7.09765625" style="74" bestFit="1" customWidth="1"/>
    <col min="3" max="3" width="9.09765625" style="74" bestFit="1" customWidth="1"/>
    <col min="4" max="4" width="8.09765625" style="53" bestFit="1" customWidth="1"/>
    <col min="5" max="6" width="10" style="53" customWidth="1"/>
    <col min="7" max="7" width="10.59765625" style="53" bestFit="1" customWidth="1"/>
    <col min="8" max="8" width="10" style="53" customWidth="1"/>
    <col min="9" max="9" width="15.09765625" style="53" bestFit="1" customWidth="1"/>
    <col min="10" max="10" width="15.8984375" style="53" customWidth="1"/>
    <col min="11" max="11" width="22.69921875" style="53" customWidth="1"/>
    <col min="12" max="14" width="14.8984375" style="53" customWidth="1"/>
    <col min="15" max="15" width="16.09765625" style="53" hidden="1" customWidth="1"/>
    <col min="16" max="16" width="18" style="53" hidden="1" customWidth="1"/>
    <col min="17" max="17" width="40.5" style="53" hidden="1" customWidth="1"/>
    <col min="18" max="18" width="16.59765625" style="53" hidden="1" customWidth="1"/>
    <col min="19" max="16384" width="9" style="53"/>
  </cols>
  <sheetData>
    <row r="1" spans="1:18" ht="33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4"/>
      <c r="O1" s="50"/>
      <c r="P1" s="51"/>
      <c r="Q1" s="52"/>
      <c r="R1" s="52"/>
    </row>
    <row r="2" spans="1:18" ht="22.5" customHeight="1" thickBot="1">
      <c r="A2" s="50"/>
      <c r="B2" s="54"/>
      <c r="C2" s="54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8" ht="20.399999999999999" customHeight="1">
      <c r="A3" s="17" t="s">
        <v>26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8" ht="20.399999999999999" customHeight="1">
      <c r="A4" s="19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"/>
      <c r="O4" s="3"/>
    </row>
    <row r="5" spans="1:18" ht="20.399999999999999" customHeight="1">
      <c r="A5" s="18" t="s">
        <v>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/>
      <c r="O5" s="3"/>
    </row>
    <row r="6" spans="1:18" ht="20.399999999999999" customHeight="1">
      <c r="A6" s="19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3"/>
    </row>
    <row r="7" spans="1:18" s="98" customFormat="1" ht="20.399999999999999" customHeight="1" thickBot="1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3"/>
    </row>
    <row r="8" spans="1:18" ht="21.6" customHeight="1" thickBot="1">
      <c r="A8" s="2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1:18" ht="30" customHeight="1" thickTop="1" thickBot="1">
      <c r="A9" s="191" t="s">
        <v>25</v>
      </c>
      <c r="B9" s="191"/>
      <c r="C9" s="191"/>
      <c r="D9" s="191"/>
      <c r="E9" s="191"/>
      <c r="F9" s="191"/>
      <c r="G9" s="191"/>
      <c r="H9" s="192"/>
      <c r="I9" s="207"/>
      <c r="J9" s="208"/>
      <c r="K9" s="10"/>
      <c r="L9" s="4"/>
      <c r="M9" s="1"/>
      <c r="N9" s="3"/>
    </row>
    <row r="10" spans="1:18" ht="30" customHeight="1" thickTop="1" thickBot="1">
      <c r="A10" s="209" t="s">
        <v>91</v>
      </c>
      <c r="B10" s="209"/>
      <c r="C10" s="209"/>
      <c r="D10" s="209"/>
      <c r="E10" s="209"/>
      <c r="F10" s="209"/>
      <c r="G10" s="209"/>
      <c r="H10" s="210"/>
      <c r="I10" s="207"/>
      <c r="J10" s="208"/>
      <c r="K10" s="10"/>
      <c r="L10" s="4"/>
      <c r="M10" s="1"/>
      <c r="N10" s="3"/>
      <c r="Q10" s="51"/>
    </row>
    <row r="11" spans="1:18" ht="30" customHeight="1" thickTop="1" thickBot="1">
      <c r="A11" s="191" t="s">
        <v>3</v>
      </c>
      <c r="B11" s="191"/>
      <c r="C11" s="191"/>
      <c r="D11" s="191"/>
      <c r="E11" s="191"/>
      <c r="F11" s="191"/>
      <c r="G11" s="191"/>
      <c r="H11" s="192"/>
      <c r="I11" s="121"/>
      <c r="J11" s="124">
        <f>IF(I11&lt;1000,1,FLOOR(I11/1000,1))</f>
        <v>1</v>
      </c>
      <c r="K11" s="8"/>
      <c r="L11" s="8"/>
      <c r="M11" s="2"/>
      <c r="N11" s="12"/>
      <c r="P11" s="71"/>
      <c r="Q11" s="51"/>
    </row>
    <row r="12" spans="1:18" ht="30" customHeight="1" thickTop="1" thickBot="1">
      <c r="A12" s="191" t="s">
        <v>4</v>
      </c>
      <c r="B12" s="191"/>
      <c r="C12" s="191"/>
      <c r="D12" s="191"/>
      <c r="E12" s="191"/>
      <c r="F12" s="191"/>
      <c r="G12" s="191"/>
      <c r="H12" s="192"/>
      <c r="I12" s="122">
        <v>0</v>
      </c>
      <c r="J12" s="193">
        <f>I12+I13</f>
        <v>0</v>
      </c>
      <c r="K12" s="182"/>
      <c r="L12" s="183" t="s">
        <v>18</v>
      </c>
      <c r="M12" s="185" t="str">
        <f>IF(I10="","左記②に該当する施設用の様式です",L46)</f>
        <v>左記②に該当する施設用の様式です</v>
      </c>
      <c r="N12" s="186"/>
      <c r="P12" s="56"/>
      <c r="Q12" s="51"/>
    </row>
    <row r="13" spans="1:18" ht="30" customHeight="1" thickTop="1" thickBot="1">
      <c r="A13" s="189" t="s">
        <v>5</v>
      </c>
      <c r="B13" s="189"/>
      <c r="C13" s="189"/>
      <c r="D13" s="189"/>
      <c r="E13" s="189"/>
      <c r="F13" s="189"/>
      <c r="G13" s="189"/>
      <c r="H13" s="189"/>
      <c r="I13" s="123">
        <v>0</v>
      </c>
      <c r="J13" s="194"/>
      <c r="K13" s="182"/>
      <c r="L13" s="184"/>
      <c r="M13" s="187"/>
      <c r="N13" s="188"/>
      <c r="P13" s="55"/>
    </row>
    <row r="14" spans="1:18" ht="17.399999999999999" customHeight="1" thickTop="1">
      <c r="A14" s="1"/>
      <c r="B14" s="1"/>
      <c r="C14" s="1"/>
      <c r="D14" s="1"/>
      <c r="E14" s="1"/>
      <c r="F14" s="1"/>
      <c r="G14" s="1"/>
      <c r="H14" s="1"/>
      <c r="I14" s="3"/>
      <c r="J14" s="3"/>
      <c r="K14" s="3"/>
      <c r="L14" s="3"/>
      <c r="M14" s="3"/>
      <c r="N14" s="3"/>
      <c r="O14" s="3"/>
      <c r="Q14" s="51"/>
    </row>
    <row r="15" spans="1:18" ht="21">
      <c r="A15" s="190" t="s">
        <v>19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P15" s="56"/>
    </row>
    <row r="16" spans="1:18" ht="13.5" customHeight="1" thickBot="1">
      <c r="A16" s="87"/>
      <c r="B16" s="85"/>
      <c r="C16" s="85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pans="1:18" ht="21.9" customHeight="1">
      <c r="A17" s="195"/>
      <c r="B17" s="196"/>
      <c r="C17" s="199" t="s">
        <v>35</v>
      </c>
      <c r="D17" s="201" t="s">
        <v>36</v>
      </c>
      <c r="E17" s="202" t="s">
        <v>0</v>
      </c>
      <c r="F17" s="203"/>
      <c r="G17" s="204"/>
      <c r="H17" s="205" t="s">
        <v>1</v>
      </c>
      <c r="I17" s="206"/>
      <c r="J17" s="202"/>
      <c r="K17" s="163" t="s">
        <v>7</v>
      </c>
      <c r="L17" s="165" t="s">
        <v>17</v>
      </c>
      <c r="M17" s="166"/>
      <c r="N17" s="167"/>
    </row>
    <row r="18" spans="1:18" s="59" customFormat="1" ht="68.25" customHeight="1" thickBot="1">
      <c r="A18" s="197"/>
      <c r="B18" s="198"/>
      <c r="C18" s="200"/>
      <c r="D18" s="201"/>
      <c r="E18" s="99" t="s">
        <v>33</v>
      </c>
      <c r="F18" s="100" t="s">
        <v>34</v>
      </c>
      <c r="G18" s="101" t="s">
        <v>12</v>
      </c>
      <c r="H18" s="102" t="s">
        <v>33</v>
      </c>
      <c r="I18" s="103" t="s">
        <v>34</v>
      </c>
      <c r="J18" s="101" t="s">
        <v>29</v>
      </c>
      <c r="K18" s="164"/>
      <c r="L18" s="104" t="s">
        <v>6</v>
      </c>
      <c r="M18" s="105" t="s">
        <v>15</v>
      </c>
      <c r="N18" s="106" t="s">
        <v>14</v>
      </c>
      <c r="O18" s="88" t="s">
        <v>45</v>
      </c>
      <c r="P18" s="57" t="s">
        <v>46</v>
      </c>
      <c r="Q18" s="58" t="s">
        <v>88</v>
      </c>
      <c r="R18" s="58" t="s">
        <v>90</v>
      </c>
    </row>
    <row r="19" spans="1:18" ht="30" customHeight="1" thickTop="1">
      <c r="A19" s="90">
        <v>44428</v>
      </c>
      <c r="B19" s="60">
        <f>A19</f>
        <v>44428</v>
      </c>
      <c r="C19" s="61"/>
      <c r="D19" s="62"/>
      <c r="E19" s="107"/>
      <c r="F19" s="108"/>
      <c r="G19" s="109">
        <f>IF(F19-E19&lt;0,0,F19-E19)</f>
        <v>0</v>
      </c>
      <c r="H19" s="110"/>
      <c r="I19" s="111"/>
      <c r="J19" s="112">
        <f>IF(Q19=TRUE,F19-P19,0)</f>
        <v>0</v>
      </c>
      <c r="K19" s="113" t="str">
        <f>CONCATENATE(TEXT(J19,"[h]時間m分"),"／",TEXT(G19,"[h]時間m分"))</f>
        <v>0時間0分／0時間0分</v>
      </c>
      <c r="L19" s="114">
        <f>IFERROR(FLOOR($J$11*200000*R19,1),0)</f>
        <v>0</v>
      </c>
      <c r="M19" s="115">
        <f>IFERROR(FLOOR($J$12*2000*R19,1),0)</f>
        <v>0</v>
      </c>
      <c r="N19" s="116">
        <f>IFERROR(FLOOR($I$13*20000*R19,1),0)</f>
        <v>0</v>
      </c>
      <c r="O19" s="89">
        <f>IFERROR(VLOOKUP(VLOOKUP($I$9,リスト!$E$2:$F$6,2,0),リスト!$H$2:$K$3,2,0),0)</f>
        <v>0</v>
      </c>
      <c r="P19" s="63">
        <f>IFERROR(VLOOKUP(VLOOKUP($I$9,リスト!$E$2:$F$6,2,0),リスト!$H$2:$K$3,IF(D19="",3,4),0),0)</f>
        <v>0</v>
      </c>
      <c r="Q19" s="64" t="b">
        <f>IF(AND(E19&lt;P19,I19&lt;=P19,P19&lt;F19),TRUE,FALSE)</f>
        <v>0</v>
      </c>
      <c r="R19" s="94">
        <f>IFERROR((HOUR(J19)*60+MINUTE(J19))/(TEXT(G19,"[hh]")*60+MINUTE(G19)),0)</f>
        <v>0</v>
      </c>
    </row>
    <row r="20" spans="1:18" ht="30" customHeight="1">
      <c r="A20" s="90">
        <v>44429</v>
      </c>
      <c r="B20" s="60">
        <f t="shared" ref="B20:B42" si="0">A20</f>
        <v>44429</v>
      </c>
      <c r="C20" s="65"/>
      <c r="D20" s="65"/>
      <c r="E20" s="107"/>
      <c r="F20" s="108"/>
      <c r="G20" s="109">
        <f>IF(F20-E20&lt;0,0,F20-E20)</f>
        <v>0</v>
      </c>
      <c r="H20" s="117"/>
      <c r="I20" s="108"/>
      <c r="J20" s="112">
        <f t="shared" ref="J20:J42" si="1">IF(Q20=TRUE,F20-P20,0)</f>
        <v>0</v>
      </c>
      <c r="K20" s="113" t="str">
        <f t="shared" ref="K20:K42" si="2">CONCATENATE(TEXT(J20,"[h]時間m分"),"／",TEXT(G20,"[h]時間m分"))</f>
        <v>0時間0分／0時間0分</v>
      </c>
      <c r="L20" s="114">
        <f>IFERROR(FLOOR($J$11*200000*R20,1),0)</f>
        <v>0</v>
      </c>
      <c r="M20" s="115">
        <f>IFERROR(FLOOR($J$12*2000*R20,1),0)</f>
        <v>0</v>
      </c>
      <c r="N20" s="116">
        <f>IFERROR(FLOOR($I$13*20000*R20,1),0)</f>
        <v>0</v>
      </c>
      <c r="O20" s="89">
        <f>IFERROR(VLOOKUP(VLOOKUP($I$9,リスト!$E$2:$F$6,2,0),リスト!$H$2:$K$3,2,0),0)</f>
        <v>0</v>
      </c>
      <c r="P20" s="63">
        <f>IFERROR(VLOOKUP(VLOOKUP($I$9,リスト!$E$2:$F$6,2,0),リスト!$H$2:$K$3,IF(D20="",3,4),0),0)</f>
        <v>0</v>
      </c>
      <c r="Q20" s="64" t="b">
        <f t="shared" ref="Q20:Q42" si="3">IF(AND(E20&lt;P20,I20&lt;=P20,P20&lt;F20),TRUE,FALSE)</f>
        <v>0</v>
      </c>
      <c r="R20" s="94">
        <f t="shared" ref="R20:R42" si="4">IFERROR((HOUR(J20)*60+MINUTE(J20))/(TEXT(G20,"[hh]")*60+MINUTE(G20)),0)</f>
        <v>0</v>
      </c>
    </row>
    <row r="21" spans="1:18" ht="30" customHeight="1">
      <c r="A21" s="90">
        <v>44430</v>
      </c>
      <c r="B21" s="60">
        <f t="shared" si="0"/>
        <v>44430</v>
      </c>
      <c r="C21" s="65"/>
      <c r="D21" s="65"/>
      <c r="E21" s="107"/>
      <c r="F21" s="108"/>
      <c r="G21" s="109">
        <f>IF(F21-E21&lt;0,0,F21-E21)</f>
        <v>0</v>
      </c>
      <c r="H21" s="117"/>
      <c r="I21" s="108"/>
      <c r="J21" s="112">
        <f t="shared" si="1"/>
        <v>0</v>
      </c>
      <c r="K21" s="113" t="str">
        <f t="shared" si="2"/>
        <v>0時間0分／0時間0分</v>
      </c>
      <c r="L21" s="114">
        <f>IFERROR(FLOOR($J$11*200000*R21,1),0)</f>
        <v>0</v>
      </c>
      <c r="M21" s="115">
        <f t="shared" ref="M21:M42" si="5">IFERROR(FLOOR($J$12*2000*R21,1),0)</f>
        <v>0</v>
      </c>
      <c r="N21" s="116">
        <f t="shared" ref="N21:N42" si="6">IFERROR(FLOOR($I$13*20000*R21,1),0)</f>
        <v>0</v>
      </c>
      <c r="O21" s="89">
        <f>IFERROR(VLOOKUP(VLOOKUP($I$9,リスト!$E$2:$F$6,2,0),リスト!$H$2:$K$3,2,0),0)</f>
        <v>0</v>
      </c>
      <c r="P21" s="63">
        <f>IFERROR(VLOOKUP(VLOOKUP($I$9,リスト!$E$2:$F$6,2,0),リスト!$H$2:$K$3,IF(D21="",3,4),0),0)</f>
        <v>0</v>
      </c>
      <c r="Q21" s="64" t="b">
        <f t="shared" si="3"/>
        <v>0</v>
      </c>
      <c r="R21" s="94">
        <f t="shared" si="4"/>
        <v>0</v>
      </c>
    </row>
    <row r="22" spans="1:18" ht="30" customHeight="1">
      <c r="A22" s="90">
        <v>44431</v>
      </c>
      <c r="B22" s="60">
        <f t="shared" si="0"/>
        <v>44431</v>
      </c>
      <c r="C22" s="65"/>
      <c r="D22" s="65"/>
      <c r="E22" s="107"/>
      <c r="F22" s="108"/>
      <c r="G22" s="109">
        <f>IF(F22-E22&lt;0,0,F22-E22)</f>
        <v>0</v>
      </c>
      <c r="H22" s="117"/>
      <c r="I22" s="108"/>
      <c r="J22" s="112">
        <f t="shared" si="1"/>
        <v>0</v>
      </c>
      <c r="K22" s="113" t="str">
        <f t="shared" si="2"/>
        <v>0時間0分／0時間0分</v>
      </c>
      <c r="L22" s="114">
        <f t="shared" ref="L22:L42" si="7">IFERROR(FLOOR($J$11*200000*R22,1),0)</f>
        <v>0</v>
      </c>
      <c r="M22" s="115">
        <f t="shared" si="5"/>
        <v>0</v>
      </c>
      <c r="N22" s="116">
        <f t="shared" si="6"/>
        <v>0</v>
      </c>
      <c r="O22" s="89">
        <f>IFERROR(VLOOKUP(VLOOKUP($I$9,リスト!$E$2:$F$6,2,0),リスト!$H$2:$K$3,2,0),0)</f>
        <v>0</v>
      </c>
      <c r="P22" s="63">
        <f>IFERROR(VLOOKUP(VLOOKUP($I$9,リスト!$E$2:$F$6,2,0),リスト!$H$2:$K$3,IF(D22="",3,4),0),0)</f>
        <v>0</v>
      </c>
      <c r="Q22" s="64" t="b">
        <f t="shared" si="3"/>
        <v>0</v>
      </c>
      <c r="R22" s="94">
        <f t="shared" si="4"/>
        <v>0</v>
      </c>
    </row>
    <row r="23" spans="1:18" ht="30" customHeight="1">
      <c r="A23" s="90">
        <v>44432</v>
      </c>
      <c r="B23" s="60">
        <f t="shared" si="0"/>
        <v>44432</v>
      </c>
      <c r="C23" s="65"/>
      <c r="D23" s="65"/>
      <c r="E23" s="107"/>
      <c r="F23" s="108"/>
      <c r="G23" s="109">
        <f t="shared" ref="G23:G42" si="8">IF(F23-E23&lt;0,0,F23-E23)</f>
        <v>0</v>
      </c>
      <c r="H23" s="117"/>
      <c r="I23" s="108"/>
      <c r="J23" s="112">
        <f t="shared" si="1"/>
        <v>0</v>
      </c>
      <c r="K23" s="113" t="str">
        <f t="shared" si="2"/>
        <v>0時間0分／0時間0分</v>
      </c>
      <c r="L23" s="114">
        <f t="shared" si="7"/>
        <v>0</v>
      </c>
      <c r="M23" s="115">
        <f t="shared" si="5"/>
        <v>0</v>
      </c>
      <c r="N23" s="116">
        <f t="shared" si="6"/>
        <v>0</v>
      </c>
      <c r="O23" s="89">
        <f>IFERROR(VLOOKUP(VLOOKUP($I$9,リスト!$E$2:$F$6,2,0),リスト!$H$2:$K$3,2,0),0)</f>
        <v>0</v>
      </c>
      <c r="P23" s="63">
        <f>IFERROR(VLOOKUP(VLOOKUP($I$9,リスト!$E$2:$F$6,2,0),リスト!$H$2:$K$3,IF(D23="",3,4),0),0)</f>
        <v>0</v>
      </c>
      <c r="Q23" s="64" t="b">
        <f t="shared" si="3"/>
        <v>0</v>
      </c>
      <c r="R23" s="94">
        <f t="shared" si="4"/>
        <v>0</v>
      </c>
    </row>
    <row r="24" spans="1:18" ht="30" customHeight="1">
      <c r="A24" s="90">
        <v>44433</v>
      </c>
      <c r="B24" s="60">
        <f t="shared" si="0"/>
        <v>44433</v>
      </c>
      <c r="C24" s="65"/>
      <c r="D24" s="65"/>
      <c r="E24" s="107"/>
      <c r="F24" s="108"/>
      <c r="G24" s="109">
        <f t="shared" si="8"/>
        <v>0</v>
      </c>
      <c r="H24" s="117"/>
      <c r="I24" s="108"/>
      <c r="J24" s="112">
        <f t="shared" si="1"/>
        <v>0</v>
      </c>
      <c r="K24" s="113" t="str">
        <f t="shared" si="2"/>
        <v>0時間0分／0時間0分</v>
      </c>
      <c r="L24" s="114">
        <f t="shared" si="7"/>
        <v>0</v>
      </c>
      <c r="M24" s="115">
        <f t="shared" si="5"/>
        <v>0</v>
      </c>
      <c r="N24" s="116">
        <f t="shared" si="6"/>
        <v>0</v>
      </c>
      <c r="O24" s="89">
        <f>IFERROR(VLOOKUP(VLOOKUP($I$9,リスト!$E$2:$F$6,2,0),リスト!$H$2:$K$3,2,0),0)</f>
        <v>0</v>
      </c>
      <c r="P24" s="63">
        <f>IFERROR(VLOOKUP(VLOOKUP($I$9,リスト!$E$2:$F$6,2,0),リスト!$H$2:$K$3,IF(D24="",3,4),0),0)</f>
        <v>0</v>
      </c>
      <c r="Q24" s="64" t="b">
        <f t="shared" si="3"/>
        <v>0</v>
      </c>
      <c r="R24" s="94">
        <f t="shared" si="4"/>
        <v>0</v>
      </c>
    </row>
    <row r="25" spans="1:18" ht="30" customHeight="1">
      <c r="A25" s="90">
        <v>44434</v>
      </c>
      <c r="B25" s="60">
        <f t="shared" si="0"/>
        <v>44434</v>
      </c>
      <c r="C25" s="65"/>
      <c r="D25" s="65"/>
      <c r="E25" s="107"/>
      <c r="F25" s="108"/>
      <c r="G25" s="109">
        <f t="shared" si="8"/>
        <v>0</v>
      </c>
      <c r="H25" s="117"/>
      <c r="I25" s="108"/>
      <c r="J25" s="112">
        <f t="shared" si="1"/>
        <v>0</v>
      </c>
      <c r="K25" s="113" t="str">
        <f t="shared" si="2"/>
        <v>0時間0分／0時間0分</v>
      </c>
      <c r="L25" s="114">
        <f t="shared" si="7"/>
        <v>0</v>
      </c>
      <c r="M25" s="115">
        <f t="shared" si="5"/>
        <v>0</v>
      </c>
      <c r="N25" s="116">
        <f t="shared" si="6"/>
        <v>0</v>
      </c>
      <c r="O25" s="89">
        <f>IFERROR(VLOOKUP(VLOOKUP($I$9,リスト!$E$2:$F$6,2,0),リスト!$H$2:$K$3,2,0),0)</f>
        <v>0</v>
      </c>
      <c r="P25" s="63">
        <f>IFERROR(VLOOKUP(VLOOKUP($I$9,リスト!$E$2:$F$6,2,0),リスト!$H$2:$K$3,IF(D25="",3,4),0),0)</f>
        <v>0</v>
      </c>
      <c r="Q25" s="64" t="b">
        <f t="shared" si="3"/>
        <v>0</v>
      </c>
      <c r="R25" s="94">
        <f t="shared" si="4"/>
        <v>0</v>
      </c>
    </row>
    <row r="26" spans="1:18" ht="30" customHeight="1">
      <c r="A26" s="90">
        <v>44435</v>
      </c>
      <c r="B26" s="60">
        <f t="shared" si="0"/>
        <v>44435</v>
      </c>
      <c r="C26" s="65"/>
      <c r="D26" s="65"/>
      <c r="E26" s="107"/>
      <c r="F26" s="108"/>
      <c r="G26" s="109">
        <f t="shared" si="8"/>
        <v>0</v>
      </c>
      <c r="H26" s="117"/>
      <c r="I26" s="108"/>
      <c r="J26" s="112">
        <f t="shared" si="1"/>
        <v>0</v>
      </c>
      <c r="K26" s="113" t="str">
        <f t="shared" si="2"/>
        <v>0時間0分／0時間0分</v>
      </c>
      <c r="L26" s="114">
        <f t="shared" si="7"/>
        <v>0</v>
      </c>
      <c r="M26" s="115">
        <f t="shared" si="5"/>
        <v>0</v>
      </c>
      <c r="N26" s="116">
        <f t="shared" si="6"/>
        <v>0</v>
      </c>
      <c r="O26" s="89">
        <f>IFERROR(VLOOKUP(VLOOKUP($I$9,リスト!$E$2:$F$6,2,0),リスト!$H$2:$K$3,2,0),0)</f>
        <v>0</v>
      </c>
      <c r="P26" s="63">
        <f>IFERROR(VLOOKUP(VLOOKUP($I$9,リスト!$E$2:$F$6,2,0),リスト!$H$2:$K$3,IF(D26="",3,4),0),0)</f>
        <v>0</v>
      </c>
      <c r="Q26" s="64" t="b">
        <f t="shared" si="3"/>
        <v>0</v>
      </c>
      <c r="R26" s="94">
        <f t="shared" si="4"/>
        <v>0</v>
      </c>
    </row>
    <row r="27" spans="1:18" ht="30" customHeight="1">
      <c r="A27" s="90">
        <v>44436</v>
      </c>
      <c r="B27" s="60">
        <f t="shared" si="0"/>
        <v>44436</v>
      </c>
      <c r="C27" s="65"/>
      <c r="D27" s="65"/>
      <c r="E27" s="107"/>
      <c r="F27" s="108"/>
      <c r="G27" s="109">
        <f t="shared" si="8"/>
        <v>0</v>
      </c>
      <c r="H27" s="117"/>
      <c r="I27" s="108"/>
      <c r="J27" s="112">
        <f t="shared" si="1"/>
        <v>0</v>
      </c>
      <c r="K27" s="113" t="str">
        <f t="shared" si="2"/>
        <v>0時間0分／0時間0分</v>
      </c>
      <c r="L27" s="114">
        <f t="shared" si="7"/>
        <v>0</v>
      </c>
      <c r="M27" s="115">
        <f t="shared" si="5"/>
        <v>0</v>
      </c>
      <c r="N27" s="116">
        <f t="shared" si="6"/>
        <v>0</v>
      </c>
      <c r="O27" s="89">
        <f>IFERROR(VLOOKUP(VLOOKUP($I$9,リスト!$E$2:$F$6,2,0),リスト!$H$2:$K$3,2,0),0)</f>
        <v>0</v>
      </c>
      <c r="P27" s="63">
        <f>IFERROR(VLOOKUP(VLOOKUP($I$9,リスト!$E$2:$F$6,2,0),リスト!$H$2:$K$3,IF(D27="",3,4),0),0)</f>
        <v>0</v>
      </c>
      <c r="Q27" s="64" t="b">
        <f t="shared" si="3"/>
        <v>0</v>
      </c>
      <c r="R27" s="94">
        <f t="shared" si="4"/>
        <v>0</v>
      </c>
    </row>
    <row r="28" spans="1:18" ht="30" customHeight="1">
      <c r="A28" s="90">
        <v>44437</v>
      </c>
      <c r="B28" s="60">
        <f t="shared" si="0"/>
        <v>44437</v>
      </c>
      <c r="C28" s="65"/>
      <c r="D28" s="65"/>
      <c r="E28" s="107"/>
      <c r="F28" s="108"/>
      <c r="G28" s="109">
        <f t="shared" si="8"/>
        <v>0</v>
      </c>
      <c r="H28" s="117"/>
      <c r="I28" s="108"/>
      <c r="J28" s="112">
        <f t="shared" si="1"/>
        <v>0</v>
      </c>
      <c r="K28" s="113" t="str">
        <f t="shared" si="2"/>
        <v>0時間0分／0時間0分</v>
      </c>
      <c r="L28" s="114">
        <f t="shared" si="7"/>
        <v>0</v>
      </c>
      <c r="M28" s="115">
        <f t="shared" si="5"/>
        <v>0</v>
      </c>
      <c r="N28" s="116">
        <f t="shared" si="6"/>
        <v>0</v>
      </c>
      <c r="O28" s="89">
        <f>IFERROR(VLOOKUP(VLOOKUP($I$9,リスト!$E$2:$F$6,2,0),リスト!$H$2:$K$3,2,0),0)</f>
        <v>0</v>
      </c>
      <c r="P28" s="63">
        <f>IFERROR(VLOOKUP(VLOOKUP($I$9,リスト!$E$2:$F$6,2,0),リスト!$H$2:$K$3,IF(D28="",3,4),0),0)</f>
        <v>0</v>
      </c>
      <c r="Q28" s="64" t="b">
        <f t="shared" si="3"/>
        <v>0</v>
      </c>
      <c r="R28" s="94">
        <f t="shared" si="4"/>
        <v>0</v>
      </c>
    </row>
    <row r="29" spans="1:18" ht="30" customHeight="1">
      <c r="A29" s="90">
        <v>44438</v>
      </c>
      <c r="B29" s="60">
        <f t="shared" si="0"/>
        <v>44438</v>
      </c>
      <c r="C29" s="65"/>
      <c r="D29" s="65"/>
      <c r="E29" s="107"/>
      <c r="F29" s="108"/>
      <c r="G29" s="109">
        <f t="shared" si="8"/>
        <v>0</v>
      </c>
      <c r="H29" s="117"/>
      <c r="I29" s="108"/>
      <c r="J29" s="112">
        <f t="shared" si="1"/>
        <v>0</v>
      </c>
      <c r="K29" s="113" t="str">
        <f t="shared" si="2"/>
        <v>0時間0分／0時間0分</v>
      </c>
      <c r="L29" s="114">
        <f t="shared" si="7"/>
        <v>0</v>
      </c>
      <c r="M29" s="115">
        <f t="shared" si="5"/>
        <v>0</v>
      </c>
      <c r="N29" s="116">
        <f t="shared" si="6"/>
        <v>0</v>
      </c>
      <c r="O29" s="89">
        <f>IFERROR(VLOOKUP(VLOOKUP($I$9,リスト!$E$2:$F$6,2,0),リスト!$H$2:$K$3,2,0),0)</f>
        <v>0</v>
      </c>
      <c r="P29" s="63">
        <f>IFERROR(VLOOKUP(VLOOKUP($I$9,リスト!$E$2:$F$6,2,0),リスト!$H$2:$K$3,IF(D29="",3,4),0),0)</f>
        <v>0</v>
      </c>
      <c r="Q29" s="64" t="b">
        <f t="shared" si="3"/>
        <v>0</v>
      </c>
      <c r="R29" s="94">
        <f t="shared" si="4"/>
        <v>0</v>
      </c>
    </row>
    <row r="30" spans="1:18" ht="30" customHeight="1">
      <c r="A30" s="90">
        <v>44439</v>
      </c>
      <c r="B30" s="60">
        <f t="shared" si="0"/>
        <v>44439</v>
      </c>
      <c r="C30" s="65"/>
      <c r="D30" s="65"/>
      <c r="E30" s="107"/>
      <c r="F30" s="108"/>
      <c r="G30" s="109">
        <f t="shared" si="8"/>
        <v>0</v>
      </c>
      <c r="H30" s="117"/>
      <c r="I30" s="108"/>
      <c r="J30" s="112">
        <f t="shared" si="1"/>
        <v>0</v>
      </c>
      <c r="K30" s="113" t="str">
        <f t="shared" si="2"/>
        <v>0時間0分／0時間0分</v>
      </c>
      <c r="L30" s="114">
        <f t="shared" si="7"/>
        <v>0</v>
      </c>
      <c r="M30" s="115">
        <f t="shared" si="5"/>
        <v>0</v>
      </c>
      <c r="N30" s="116">
        <f t="shared" si="6"/>
        <v>0</v>
      </c>
      <c r="O30" s="89">
        <f>IFERROR(VLOOKUP(VLOOKUP($I$9,リスト!$E$2:$F$6,2,0),リスト!$H$2:$K$3,2,0),0)</f>
        <v>0</v>
      </c>
      <c r="P30" s="63">
        <f>IFERROR(VLOOKUP(VLOOKUP($I$9,リスト!$E$2:$F$6,2,0),リスト!$H$2:$K$3,IF(D30="",3,4),0),0)</f>
        <v>0</v>
      </c>
      <c r="Q30" s="64" t="b">
        <f t="shared" si="3"/>
        <v>0</v>
      </c>
      <c r="R30" s="94">
        <f t="shared" si="4"/>
        <v>0</v>
      </c>
    </row>
    <row r="31" spans="1:18" ht="30" customHeight="1">
      <c r="A31" s="90">
        <v>44440</v>
      </c>
      <c r="B31" s="60">
        <f t="shared" si="0"/>
        <v>44440</v>
      </c>
      <c r="C31" s="65"/>
      <c r="D31" s="65"/>
      <c r="E31" s="107"/>
      <c r="F31" s="108"/>
      <c r="G31" s="109">
        <f t="shared" si="8"/>
        <v>0</v>
      </c>
      <c r="H31" s="117"/>
      <c r="I31" s="108"/>
      <c r="J31" s="112">
        <f t="shared" si="1"/>
        <v>0</v>
      </c>
      <c r="K31" s="113" t="str">
        <f t="shared" si="2"/>
        <v>0時間0分／0時間0分</v>
      </c>
      <c r="L31" s="114">
        <f t="shared" si="7"/>
        <v>0</v>
      </c>
      <c r="M31" s="115">
        <f t="shared" si="5"/>
        <v>0</v>
      </c>
      <c r="N31" s="116">
        <f t="shared" si="6"/>
        <v>0</v>
      </c>
      <c r="O31" s="89">
        <f>IFERROR(VLOOKUP(VLOOKUP($I$9,リスト!$E$2:$F$6,2,0),リスト!$H$2:$K$3,2,0),0)</f>
        <v>0</v>
      </c>
      <c r="P31" s="63">
        <f>IFERROR(VLOOKUP(VLOOKUP($I$9,リスト!$E$2:$F$6,2,0),リスト!$H$2:$K$3,IF(D31="",3,4),0),0)</f>
        <v>0</v>
      </c>
      <c r="Q31" s="64" t="b">
        <f t="shared" si="3"/>
        <v>0</v>
      </c>
      <c r="R31" s="94">
        <f t="shared" si="4"/>
        <v>0</v>
      </c>
    </row>
    <row r="32" spans="1:18" ht="30" customHeight="1">
      <c r="A32" s="90">
        <v>44441</v>
      </c>
      <c r="B32" s="60">
        <f t="shared" si="0"/>
        <v>44441</v>
      </c>
      <c r="C32" s="65"/>
      <c r="D32" s="65"/>
      <c r="E32" s="107"/>
      <c r="F32" s="108"/>
      <c r="G32" s="109">
        <f t="shared" si="8"/>
        <v>0</v>
      </c>
      <c r="H32" s="117"/>
      <c r="I32" s="108"/>
      <c r="J32" s="112">
        <f t="shared" si="1"/>
        <v>0</v>
      </c>
      <c r="K32" s="113" t="str">
        <f t="shared" si="2"/>
        <v>0時間0分／0時間0分</v>
      </c>
      <c r="L32" s="114">
        <f t="shared" si="7"/>
        <v>0</v>
      </c>
      <c r="M32" s="115">
        <f t="shared" si="5"/>
        <v>0</v>
      </c>
      <c r="N32" s="116">
        <f t="shared" si="6"/>
        <v>0</v>
      </c>
      <c r="O32" s="89">
        <f>IFERROR(VLOOKUP(VLOOKUP($I$9,リスト!$E$2:$F$6,2,0),リスト!$H$2:$K$3,2,0),0)</f>
        <v>0</v>
      </c>
      <c r="P32" s="63">
        <f>IFERROR(VLOOKUP(VLOOKUP($I$9,リスト!$E$2:$F$6,2,0),リスト!$H$2:$K$3,IF(D32="",3,4),0),0)</f>
        <v>0</v>
      </c>
      <c r="Q32" s="64" t="b">
        <f t="shared" si="3"/>
        <v>0</v>
      </c>
      <c r="R32" s="94">
        <f t="shared" si="4"/>
        <v>0</v>
      </c>
    </row>
    <row r="33" spans="1:18" ht="30" customHeight="1">
      <c r="A33" s="90">
        <v>44442</v>
      </c>
      <c r="B33" s="60">
        <f t="shared" si="0"/>
        <v>44442</v>
      </c>
      <c r="C33" s="65"/>
      <c r="D33" s="65"/>
      <c r="E33" s="107"/>
      <c r="F33" s="108"/>
      <c r="G33" s="109">
        <f t="shared" si="8"/>
        <v>0</v>
      </c>
      <c r="H33" s="117"/>
      <c r="I33" s="108"/>
      <c r="J33" s="112">
        <f t="shared" si="1"/>
        <v>0</v>
      </c>
      <c r="K33" s="113" t="str">
        <f t="shared" si="2"/>
        <v>0時間0分／0時間0分</v>
      </c>
      <c r="L33" s="114">
        <f t="shared" si="7"/>
        <v>0</v>
      </c>
      <c r="M33" s="115">
        <f t="shared" si="5"/>
        <v>0</v>
      </c>
      <c r="N33" s="116">
        <f t="shared" si="6"/>
        <v>0</v>
      </c>
      <c r="O33" s="89">
        <f>IFERROR(VLOOKUP(VLOOKUP($I$9,リスト!$E$2:$F$6,2,0),リスト!$H$2:$K$3,2,0),0)</f>
        <v>0</v>
      </c>
      <c r="P33" s="63">
        <f>IFERROR(VLOOKUP(VLOOKUP($I$9,リスト!$E$2:$F$6,2,0),リスト!$H$2:$K$3,IF(D33="",3,4),0),0)</f>
        <v>0</v>
      </c>
      <c r="Q33" s="64" t="b">
        <f t="shared" si="3"/>
        <v>0</v>
      </c>
      <c r="R33" s="94">
        <f t="shared" si="4"/>
        <v>0</v>
      </c>
    </row>
    <row r="34" spans="1:18" ht="30" customHeight="1">
      <c r="A34" s="90">
        <v>44443</v>
      </c>
      <c r="B34" s="60">
        <f t="shared" si="0"/>
        <v>44443</v>
      </c>
      <c r="C34" s="65"/>
      <c r="D34" s="65"/>
      <c r="E34" s="107"/>
      <c r="F34" s="108"/>
      <c r="G34" s="109">
        <f t="shared" si="8"/>
        <v>0</v>
      </c>
      <c r="H34" s="117"/>
      <c r="I34" s="108"/>
      <c r="J34" s="112">
        <f t="shared" si="1"/>
        <v>0</v>
      </c>
      <c r="K34" s="113" t="str">
        <f t="shared" si="2"/>
        <v>0時間0分／0時間0分</v>
      </c>
      <c r="L34" s="114">
        <f t="shared" si="7"/>
        <v>0</v>
      </c>
      <c r="M34" s="115">
        <f t="shared" si="5"/>
        <v>0</v>
      </c>
      <c r="N34" s="116">
        <f t="shared" si="6"/>
        <v>0</v>
      </c>
      <c r="O34" s="89">
        <f>IFERROR(VLOOKUP(VLOOKUP($I$9,リスト!$E$2:$F$6,2,0),リスト!$H$2:$K$3,2,0),0)</f>
        <v>0</v>
      </c>
      <c r="P34" s="63">
        <f>IFERROR(VLOOKUP(VLOOKUP($I$9,リスト!$E$2:$F$6,2,0),リスト!$H$2:$K$3,IF(D34="",3,4),0),0)</f>
        <v>0</v>
      </c>
      <c r="Q34" s="64" t="b">
        <f t="shared" si="3"/>
        <v>0</v>
      </c>
      <c r="R34" s="94">
        <f t="shared" si="4"/>
        <v>0</v>
      </c>
    </row>
    <row r="35" spans="1:18" ht="30" customHeight="1">
      <c r="A35" s="90">
        <v>44444</v>
      </c>
      <c r="B35" s="60">
        <f t="shared" si="0"/>
        <v>44444</v>
      </c>
      <c r="C35" s="65"/>
      <c r="D35" s="65"/>
      <c r="E35" s="107"/>
      <c r="F35" s="108"/>
      <c r="G35" s="109">
        <f t="shared" si="8"/>
        <v>0</v>
      </c>
      <c r="H35" s="117"/>
      <c r="I35" s="108"/>
      <c r="J35" s="112">
        <f t="shared" si="1"/>
        <v>0</v>
      </c>
      <c r="K35" s="113" t="str">
        <f t="shared" si="2"/>
        <v>0時間0分／0時間0分</v>
      </c>
      <c r="L35" s="114">
        <f t="shared" si="7"/>
        <v>0</v>
      </c>
      <c r="M35" s="115">
        <f t="shared" si="5"/>
        <v>0</v>
      </c>
      <c r="N35" s="116">
        <f t="shared" si="6"/>
        <v>0</v>
      </c>
      <c r="O35" s="89">
        <f>IFERROR(VLOOKUP(VLOOKUP($I$9,リスト!$E$2:$F$6,2,0),リスト!$H$2:$K$3,2,0),0)</f>
        <v>0</v>
      </c>
      <c r="P35" s="63">
        <f>IFERROR(VLOOKUP(VLOOKUP($I$9,リスト!$E$2:$F$6,2,0),リスト!$H$2:$K$3,IF(D35="",3,4),0),0)</f>
        <v>0</v>
      </c>
      <c r="Q35" s="64" t="b">
        <f t="shared" si="3"/>
        <v>0</v>
      </c>
      <c r="R35" s="94">
        <f t="shared" si="4"/>
        <v>0</v>
      </c>
    </row>
    <row r="36" spans="1:18" ht="30" customHeight="1">
      <c r="A36" s="90">
        <v>44445</v>
      </c>
      <c r="B36" s="60">
        <f t="shared" si="0"/>
        <v>44445</v>
      </c>
      <c r="C36" s="65"/>
      <c r="D36" s="65"/>
      <c r="E36" s="107"/>
      <c r="F36" s="108"/>
      <c r="G36" s="109">
        <f t="shared" si="8"/>
        <v>0</v>
      </c>
      <c r="H36" s="117"/>
      <c r="I36" s="108"/>
      <c r="J36" s="112">
        <f t="shared" si="1"/>
        <v>0</v>
      </c>
      <c r="K36" s="113" t="str">
        <f t="shared" si="2"/>
        <v>0時間0分／0時間0分</v>
      </c>
      <c r="L36" s="114">
        <f t="shared" si="7"/>
        <v>0</v>
      </c>
      <c r="M36" s="115">
        <f t="shared" si="5"/>
        <v>0</v>
      </c>
      <c r="N36" s="116">
        <f t="shared" si="6"/>
        <v>0</v>
      </c>
      <c r="O36" s="89">
        <f>IFERROR(VLOOKUP(VLOOKUP($I$9,リスト!$E$2:$F$6,2,0),リスト!$H$2:$K$3,2,0),0)</f>
        <v>0</v>
      </c>
      <c r="P36" s="63">
        <f>IFERROR(VLOOKUP(VLOOKUP($I$9,リスト!$E$2:$F$6,2,0),リスト!$H$2:$K$3,IF(D36="",3,4),0),0)</f>
        <v>0</v>
      </c>
      <c r="Q36" s="64" t="b">
        <f t="shared" si="3"/>
        <v>0</v>
      </c>
      <c r="R36" s="94">
        <f t="shared" si="4"/>
        <v>0</v>
      </c>
    </row>
    <row r="37" spans="1:18" ht="30" customHeight="1">
      <c r="A37" s="90">
        <v>44446</v>
      </c>
      <c r="B37" s="60">
        <f t="shared" si="0"/>
        <v>44446</v>
      </c>
      <c r="C37" s="65"/>
      <c r="D37" s="65"/>
      <c r="E37" s="107"/>
      <c r="F37" s="108"/>
      <c r="G37" s="109">
        <f t="shared" si="8"/>
        <v>0</v>
      </c>
      <c r="H37" s="117"/>
      <c r="I37" s="108"/>
      <c r="J37" s="112">
        <f t="shared" si="1"/>
        <v>0</v>
      </c>
      <c r="K37" s="113" t="str">
        <f t="shared" si="2"/>
        <v>0時間0分／0時間0分</v>
      </c>
      <c r="L37" s="114">
        <f t="shared" si="7"/>
        <v>0</v>
      </c>
      <c r="M37" s="115">
        <f t="shared" si="5"/>
        <v>0</v>
      </c>
      <c r="N37" s="116">
        <f t="shared" si="6"/>
        <v>0</v>
      </c>
      <c r="O37" s="89">
        <f>IFERROR(VLOOKUP(VLOOKUP($I$9,リスト!$E$2:$F$6,2,0),リスト!$H$2:$K$3,2,0),0)</f>
        <v>0</v>
      </c>
      <c r="P37" s="63">
        <f>IFERROR(VLOOKUP(VLOOKUP($I$9,リスト!$E$2:$F$6,2,0),リスト!$H$2:$K$3,IF(D37="",3,4),0),0)</f>
        <v>0</v>
      </c>
      <c r="Q37" s="64" t="b">
        <f t="shared" si="3"/>
        <v>0</v>
      </c>
      <c r="R37" s="94">
        <f t="shared" si="4"/>
        <v>0</v>
      </c>
    </row>
    <row r="38" spans="1:18" ht="30" customHeight="1">
      <c r="A38" s="90">
        <v>44447</v>
      </c>
      <c r="B38" s="60">
        <f t="shared" si="0"/>
        <v>44447</v>
      </c>
      <c r="C38" s="65"/>
      <c r="D38" s="65"/>
      <c r="E38" s="107"/>
      <c r="F38" s="108"/>
      <c r="G38" s="109">
        <f t="shared" si="8"/>
        <v>0</v>
      </c>
      <c r="H38" s="117"/>
      <c r="I38" s="108"/>
      <c r="J38" s="112">
        <f t="shared" si="1"/>
        <v>0</v>
      </c>
      <c r="K38" s="113" t="str">
        <f t="shared" si="2"/>
        <v>0時間0分／0時間0分</v>
      </c>
      <c r="L38" s="114">
        <f t="shared" si="7"/>
        <v>0</v>
      </c>
      <c r="M38" s="115">
        <f t="shared" si="5"/>
        <v>0</v>
      </c>
      <c r="N38" s="116">
        <f t="shared" si="6"/>
        <v>0</v>
      </c>
      <c r="O38" s="89">
        <f>IFERROR(VLOOKUP(VLOOKUP($I$9,リスト!$E$2:$F$6,2,0),リスト!$H$2:$K$3,2,0),0)</f>
        <v>0</v>
      </c>
      <c r="P38" s="63">
        <f>IFERROR(VLOOKUP(VLOOKUP($I$9,リスト!$E$2:$F$6,2,0),リスト!$H$2:$K$3,IF(D38="",3,4),0),0)</f>
        <v>0</v>
      </c>
      <c r="Q38" s="64" t="b">
        <f t="shared" si="3"/>
        <v>0</v>
      </c>
      <c r="R38" s="94">
        <f t="shared" si="4"/>
        <v>0</v>
      </c>
    </row>
    <row r="39" spans="1:18" ht="30" customHeight="1">
      <c r="A39" s="90">
        <v>44448</v>
      </c>
      <c r="B39" s="60">
        <f t="shared" si="0"/>
        <v>44448</v>
      </c>
      <c r="C39" s="65"/>
      <c r="D39" s="65"/>
      <c r="E39" s="107"/>
      <c r="F39" s="108"/>
      <c r="G39" s="109">
        <f t="shared" si="8"/>
        <v>0</v>
      </c>
      <c r="H39" s="117"/>
      <c r="I39" s="108"/>
      <c r="J39" s="112">
        <f t="shared" si="1"/>
        <v>0</v>
      </c>
      <c r="K39" s="113" t="str">
        <f t="shared" si="2"/>
        <v>0時間0分／0時間0分</v>
      </c>
      <c r="L39" s="114">
        <f t="shared" si="7"/>
        <v>0</v>
      </c>
      <c r="M39" s="115">
        <f t="shared" si="5"/>
        <v>0</v>
      </c>
      <c r="N39" s="116">
        <f t="shared" si="6"/>
        <v>0</v>
      </c>
      <c r="O39" s="89">
        <f>IFERROR(VLOOKUP(VLOOKUP($I$9,リスト!$E$2:$F$6,2,0),リスト!$H$2:$K$3,2,0),0)</f>
        <v>0</v>
      </c>
      <c r="P39" s="63">
        <f>IFERROR(VLOOKUP(VLOOKUP($I$9,リスト!$E$2:$F$6,2,0),リスト!$H$2:$K$3,IF(D39="",3,4),0),0)</f>
        <v>0</v>
      </c>
      <c r="Q39" s="64" t="b">
        <f t="shared" si="3"/>
        <v>0</v>
      </c>
      <c r="R39" s="94">
        <f t="shared" si="4"/>
        <v>0</v>
      </c>
    </row>
    <row r="40" spans="1:18" ht="30" customHeight="1">
      <c r="A40" s="90">
        <v>44449</v>
      </c>
      <c r="B40" s="60">
        <f t="shared" si="0"/>
        <v>44449</v>
      </c>
      <c r="C40" s="65"/>
      <c r="D40" s="65"/>
      <c r="E40" s="107"/>
      <c r="F40" s="108"/>
      <c r="G40" s="109">
        <f t="shared" si="8"/>
        <v>0</v>
      </c>
      <c r="H40" s="117"/>
      <c r="I40" s="108"/>
      <c r="J40" s="112">
        <f t="shared" si="1"/>
        <v>0</v>
      </c>
      <c r="K40" s="113" t="str">
        <f t="shared" si="2"/>
        <v>0時間0分／0時間0分</v>
      </c>
      <c r="L40" s="114">
        <f t="shared" si="7"/>
        <v>0</v>
      </c>
      <c r="M40" s="115">
        <f t="shared" si="5"/>
        <v>0</v>
      </c>
      <c r="N40" s="116">
        <f t="shared" si="6"/>
        <v>0</v>
      </c>
      <c r="O40" s="89">
        <f>IFERROR(VLOOKUP(VLOOKUP($I$9,リスト!$E$2:$F$6,2,0),リスト!$H$2:$K$3,2,0),0)</f>
        <v>0</v>
      </c>
      <c r="P40" s="63">
        <f>IFERROR(VLOOKUP(VLOOKUP($I$9,リスト!$E$2:$F$6,2,0),リスト!$H$2:$K$3,IF(D40="",3,4),0),0)</f>
        <v>0</v>
      </c>
      <c r="Q40" s="64" t="b">
        <f t="shared" si="3"/>
        <v>0</v>
      </c>
      <c r="R40" s="94">
        <f t="shared" si="4"/>
        <v>0</v>
      </c>
    </row>
    <row r="41" spans="1:18" ht="30" customHeight="1">
      <c r="A41" s="90">
        <v>44450</v>
      </c>
      <c r="B41" s="60">
        <f t="shared" si="0"/>
        <v>44450</v>
      </c>
      <c r="C41" s="65"/>
      <c r="D41" s="65"/>
      <c r="E41" s="107"/>
      <c r="F41" s="108"/>
      <c r="G41" s="109">
        <f t="shared" si="8"/>
        <v>0</v>
      </c>
      <c r="H41" s="117"/>
      <c r="I41" s="108"/>
      <c r="J41" s="112">
        <f t="shared" si="1"/>
        <v>0</v>
      </c>
      <c r="K41" s="113" t="str">
        <f t="shared" si="2"/>
        <v>0時間0分／0時間0分</v>
      </c>
      <c r="L41" s="114">
        <f t="shared" si="7"/>
        <v>0</v>
      </c>
      <c r="M41" s="115">
        <f t="shared" si="5"/>
        <v>0</v>
      </c>
      <c r="N41" s="116">
        <f t="shared" si="6"/>
        <v>0</v>
      </c>
      <c r="O41" s="89">
        <f>IFERROR(VLOOKUP(VLOOKUP($I$9,リスト!$E$2:$F$6,2,0),リスト!$H$2:$K$3,2,0),0)</f>
        <v>0</v>
      </c>
      <c r="P41" s="63">
        <f>IFERROR(VLOOKUP(VLOOKUP($I$9,リスト!$E$2:$F$6,2,0),リスト!$H$2:$K$3,IF(D41="",3,4),0),0)</f>
        <v>0</v>
      </c>
      <c r="Q41" s="64" t="b">
        <f t="shared" si="3"/>
        <v>0</v>
      </c>
      <c r="R41" s="94">
        <f t="shared" si="4"/>
        <v>0</v>
      </c>
    </row>
    <row r="42" spans="1:18" ht="30" customHeight="1" thickBot="1">
      <c r="A42" s="91">
        <v>44451</v>
      </c>
      <c r="B42" s="66">
        <f t="shared" si="0"/>
        <v>44451</v>
      </c>
      <c r="C42" s="67"/>
      <c r="D42" s="83"/>
      <c r="E42" s="118"/>
      <c r="F42" s="119"/>
      <c r="G42" s="109">
        <f t="shared" si="8"/>
        <v>0</v>
      </c>
      <c r="H42" s="118"/>
      <c r="I42" s="120"/>
      <c r="J42" s="112">
        <f t="shared" si="1"/>
        <v>0</v>
      </c>
      <c r="K42" s="113" t="str">
        <f t="shared" si="2"/>
        <v>0時間0分／0時間0分</v>
      </c>
      <c r="L42" s="114">
        <f t="shared" si="7"/>
        <v>0</v>
      </c>
      <c r="M42" s="115">
        <f t="shared" si="5"/>
        <v>0</v>
      </c>
      <c r="N42" s="116">
        <f t="shared" si="6"/>
        <v>0</v>
      </c>
      <c r="O42" s="89">
        <f>IFERROR(VLOOKUP(VLOOKUP($I$9,リスト!$E$2:$F$6,2,0),リスト!$H$2:$K$3,2,0),0)</f>
        <v>0</v>
      </c>
      <c r="P42" s="63">
        <f>IFERROR(VLOOKUP(VLOOKUP($I$9,リスト!$E$2:$F$6,2,0),リスト!$H$2:$K$3,IF(D42="",3,4),0),0)</f>
        <v>0</v>
      </c>
      <c r="Q42" s="64" t="b">
        <f t="shared" si="3"/>
        <v>0</v>
      </c>
      <c r="R42" s="94">
        <f t="shared" si="4"/>
        <v>0</v>
      </c>
    </row>
    <row r="43" spans="1:18" ht="15.6" customHeight="1" thickTop="1">
      <c r="A43" s="68"/>
      <c r="B43" s="69"/>
      <c r="C43" s="81"/>
      <c r="D43" s="82"/>
      <c r="E43" s="80"/>
      <c r="F43" s="84"/>
      <c r="G43" s="70"/>
      <c r="H43" s="80"/>
      <c r="I43" s="80"/>
      <c r="J43" s="168" t="s">
        <v>31</v>
      </c>
      <c r="K43" s="169"/>
      <c r="L43" s="36" t="s">
        <v>20</v>
      </c>
      <c r="M43" s="37" t="s">
        <v>21</v>
      </c>
      <c r="N43" s="38" t="s">
        <v>22</v>
      </c>
      <c r="O43" s="71"/>
      <c r="P43" s="71"/>
      <c r="Q43" s="72"/>
    </row>
    <row r="44" spans="1:18" ht="30" customHeight="1" thickBot="1">
      <c r="A44" s="42"/>
      <c r="B44" s="43"/>
      <c r="C44" s="43"/>
      <c r="D44" s="43"/>
      <c r="E44" s="43"/>
      <c r="F44" s="43"/>
      <c r="G44" s="43"/>
      <c r="H44" s="43"/>
      <c r="I44" s="43"/>
      <c r="J44" s="170"/>
      <c r="K44" s="171"/>
      <c r="L44" s="39">
        <f>SUM(L19:L42)</f>
        <v>0</v>
      </c>
      <c r="M44" s="40">
        <f t="shared" ref="M44" si="9">SUM(M19:M42)</f>
        <v>0</v>
      </c>
      <c r="N44" s="41">
        <f>SUM(N19:N42)</f>
        <v>0</v>
      </c>
      <c r="O44" s="71"/>
      <c r="P44" s="71"/>
      <c r="Q44" s="72"/>
    </row>
    <row r="45" spans="1:18" ht="16.2" customHeight="1">
      <c r="A45" s="44"/>
      <c r="B45" s="45"/>
      <c r="C45" s="45"/>
      <c r="D45" s="45"/>
      <c r="E45" s="45"/>
      <c r="F45" s="45"/>
      <c r="G45" s="45"/>
      <c r="H45" s="45"/>
      <c r="J45" s="172" t="s">
        <v>30</v>
      </c>
      <c r="K45" s="173"/>
      <c r="L45" s="176" t="s">
        <v>23</v>
      </c>
      <c r="M45" s="177"/>
      <c r="N45" s="178"/>
      <c r="O45" s="71"/>
      <c r="P45" s="71"/>
      <c r="Q45" s="72"/>
    </row>
    <row r="46" spans="1:18" ht="25.5" customHeight="1" thickBot="1">
      <c r="A46" s="46"/>
      <c r="B46" s="47"/>
      <c r="C46" s="47"/>
      <c r="D46" s="47"/>
      <c r="E46" s="47"/>
      <c r="F46" s="47"/>
      <c r="G46" s="47"/>
      <c r="H46" s="47"/>
      <c r="I46" s="48"/>
      <c r="J46" s="174"/>
      <c r="K46" s="175"/>
      <c r="L46" s="179">
        <f>SUM(L44:N44)</f>
        <v>0</v>
      </c>
      <c r="M46" s="180"/>
      <c r="N46" s="181"/>
      <c r="O46" s="71"/>
      <c r="P46" s="71"/>
      <c r="Q46" s="72"/>
    </row>
    <row r="47" spans="1:18" ht="14.4" customHeight="1" thickBot="1">
      <c r="A47" s="13"/>
      <c r="B47" s="13"/>
      <c r="C47" s="13"/>
      <c r="D47" s="13"/>
      <c r="E47" s="13"/>
      <c r="F47" s="13"/>
      <c r="G47" s="13"/>
      <c r="H47" s="13"/>
      <c r="I47" s="11"/>
      <c r="J47" s="11"/>
      <c r="K47" s="9"/>
      <c r="L47" s="9"/>
      <c r="M47" s="9"/>
      <c r="N47" s="9"/>
      <c r="Q47" s="72"/>
    </row>
    <row r="48" spans="1:18" s="72" customFormat="1" ht="20.399999999999999" customHeight="1">
      <c r="A48" s="17" t="s">
        <v>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s="72" customFormat="1" ht="20.399999999999999" customHeight="1">
      <c r="A49" s="22" t="s">
        <v>8</v>
      </c>
      <c r="B49" s="23"/>
      <c r="C49" s="24"/>
      <c r="D49" s="24"/>
      <c r="E49" s="24"/>
      <c r="F49" s="24"/>
      <c r="G49" s="24"/>
      <c r="H49" s="24"/>
      <c r="I49" s="24"/>
      <c r="J49" s="23" t="s">
        <v>9</v>
      </c>
      <c r="K49" s="23"/>
      <c r="L49" s="24"/>
      <c r="M49" s="25"/>
    </row>
    <row r="50" spans="1:13" s="72" customFormat="1" ht="20.399999999999999" customHeight="1">
      <c r="A50" s="22" t="s">
        <v>28</v>
      </c>
      <c r="B50" s="23"/>
      <c r="C50" s="24"/>
      <c r="D50" s="24"/>
      <c r="E50" s="24"/>
      <c r="F50" s="24"/>
      <c r="G50" s="24"/>
      <c r="H50" s="24"/>
      <c r="I50" s="24"/>
      <c r="J50" s="23" t="s">
        <v>10</v>
      </c>
      <c r="K50" s="23"/>
      <c r="L50" s="24"/>
      <c r="M50" s="25"/>
    </row>
    <row r="51" spans="1:13" s="73" customFormat="1" ht="20.399999999999999" customHeight="1" thickBot="1">
      <c r="A51" s="26" t="s">
        <v>37</v>
      </c>
      <c r="B51" s="27"/>
      <c r="C51" s="28"/>
      <c r="D51" s="28"/>
      <c r="E51" s="28"/>
      <c r="F51" s="28"/>
      <c r="G51" s="28"/>
      <c r="H51" s="28"/>
      <c r="I51" s="28"/>
      <c r="J51" s="27" t="s">
        <v>11</v>
      </c>
      <c r="K51" s="27"/>
      <c r="L51" s="28"/>
      <c r="M51" s="29"/>
    </row>
    <row r="53" spans="1:13" ht="16.2">
      <c r="A53" s="30" t="s">
        <v>32</v>
      </c>
    </row>
    <row r="54" spans="1:13" s="59" customFormat="1" ht="16.2">
      <c r="A54" s="30" t="s">
        <v>39</v>
      </c>
      <c r="B54" s="75"/>
      <c r="C54" s="75"/>
    </row>
    <row r="55" spans="1:13" s="59" customFormat="1" ht="16.2">
      <c r="A55" s="30" t="s">
        <v>38</v>
      </c>
      <c r="B55" s="75"/>
      <c r="C55" s="75"/>
    </row>
    <row r="56" spans="1:13">
      <c r="B56" s="76"/>
    </row>
  </sheetData>
  <sheetProtection password="CC31" sheet="1" selectLockedCells="1"/>
  <mergeCells count="23">
    <mergeCell ref="A9:H9"/>
    <mergeCell ref="I9:J9"/>
    <mergeCell ref="A10:H10"/>
    <mergeCell ref="I10:J10"/>
    <mergeCell ref="A11:H11"/>
    <mergeCell ref="A17:B18"/>
    <mergeCell ref="C17:C18"/>
    <mergeCell ref="D17:D18"/>
    <mergeCell ref="E17:G17"/>
    <mergeCell ref="H17:J17"/>
    <mergeCell ref="K12:K13"/>
    <mergeCell ref="L12:L13"/>
    <mergeCell ref="M12:N13"/>
    <mergeCell ref="A13:H13"/>
    <mergeCell ref="A15:N15"/>
    <mergeCell ref="A12:H12"/>
    <mergeCell ref="J12:J13"/>
    <mergeCell ref="K17:K18"/>
    <mergeCell ref="L17:N17"/>
    <mergeCell ref="J43:K44"/>
    <mergeCell ref="J45:K46"/>
    <mergeCell ref="L45:N45"/>
    <mergeCell ref="L46:N46"/>
  </mergeCells>
  <phoneticPr fontId="1"/>
  <pageMargins left="0.70866141732283472" right="0.70866141732283472" top="0.35433070866141736" bottom="0.15748031496062992" header="0.31496062992125984" footer="0.31496062992125984"/>
  <pageSetup paperSize="9" scale="46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リスト!$A$2:$A$290</xm:f>
          </x14:formula1>
          <xm:sqref>H19:I42 E19:F42</xm:sqref>
        </x14:dataValidation>
        <x14:dataValidation type="list" allowBlank="1" showInputMessage="1" showErrorMessage="1">
          <x14:formula1>
            <xm:f>リスト!$M$2</xm:f>
          </x14:formula1>
          <xm:sqref>C19:D42 I10:J10</xm:sqref>
        </x14:dataValidation>
        <x14:dataValidation type="list" allowBlank="1" showInputMessage="1" showErrorMessage="1">
          <x14:formula1>
            <xm:f>リスト!$E$2:$E$6</xm:f>
          </x14:formula1>
          <xm:sqref>I9:J9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6"/>
  <sheetViews>
    <sheetView showGridLines="0" view="pageBreakPreview" zoomScale="70" zoomScaleNormal="55" zoomScaleSheetLayoutView="70" workbookViewId="0"/>
  </sheetViews>
  <sheetFormatPr defaultColWidth="9" defaultRowHeight="14.4"/>
  <cols>
    <col min="1" max="1" width="10.59765625" style="50" bestFit="1" customWidth="1"/>
    <col min="2" max="2" width="7.09765625" style="54" bestFit="1" customWidth="1"/>
    <col min="3" max="3" width="9.09765625" style="54" bestFit="1" customWidth="1"/>
    <col min="4" max="4" width="8.09765625" style="50" bestFit="1" customWidth="1"/>
    <col min="5" max="6" width="10" style="50" customWidth="1"/>
    <col min="7" max="7" width="11.19921875" style="50" customWidth="1"/>
    <col min="8" max="8" width="10" style="50" customWidth="1"/>
    <col min="9" max="9" width="15.09765625" style="50" customWidth="1"/>
    <col min="10" max="10" width="15.8984375" style="50" customWidth="1"/>
    <col min="11" max="11" width="22.69921875" style="50" customWidth="1"/>
    <col min="12" max="14" width="14.8984375" style="50" customWidth="1"/>
    <col min="15" max="15" width="16.09765625" style="50" hidden="1" customWidth="1"/>
    <col min="16" max="16" width="18" style="50" hidden="1" customWidth="1"/>
    <col min="17" max="17" width="40.5" style="50" hidden="1" customWidth="1"/>
    <col min="18" max="18" width="16.59765625" style="50" hidden="1" customWidth="1"/>
    <col min="19" max="16384" width="9" style="50"/>
  </cols>
  <sheetData>
    <row r="1" spans="1:18" ht="33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4"/>
      <c r="P1" s="126"/>
      <c r="Q1" s="127"/>
      <c r="R1" s="127"/>
    </row>
    <row r="2" spans="1:18" ht="22.5" customHeight="1" thickBot="1"/>
    <row r="3" spans="1:18" ht="20.399999999999999" customHeight="1">
      <c r="A3" s="17" t="s">
        <v>26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8" ht="20.399999999999999" customHeight="1">
      <c r="A4" s="19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"/>
      <c r="O4" s="3"/>
    </row>
    <row r="5" spans="1:18" ht="20.399999999999999" customHeight="1">
      <c r="A5" s="18" t="s">
        <v>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/>
      <c r="O5" s="3"/>
    </row>
    <row r="6" spans="1:18" ht="20.399999999999999" customHeight="1">
      <c r="A6" s="19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3"/>
    </row>
    <row r="7" spans="1:18" s="128" customFormat="1" ht="20.399999999999999" customHeight="1" thickBot="1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3"/>
    </row>
    <row r="8" spans="1:18" ht="21.6" customHeight="1" thickBot="1">
      <c r="A8" s="2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1:18" ht="30" customHeight="1" thickTop="1" thickBot="1">
      <c r="A9" s="191" t="s">
        <v>25</v>
      </c>
      <c r="B9" s="191"/>
      <c r="C9" s="191"/>
      <c r="D9" s="191"/>
      <c r="E9" s="191"/>
      <c r="F9" s="191"/>
      <c r="G9" s="191"/>
      <c r="H9" s="192"/>
      <c r="I9" s="213" t="s">
        <v>83</v>
      </c>
      <c r="J9" s="214"/>
      <c r="K9" s="10"/>
      <c r="L9" s="4"/>
      <c r="M9" s="1"/>
      <c r="N9" s="3"/>
    </row>
    <row r="10" spans="1:18" ht="30" customHeight="1" thickTop="1" thickBot="1">
      <c r="A10" s="211" t="s">
        <v>91</v>
      </c>
      <c r="B10" s="211"/>
      <c r="C10" s="211"/>
      <c r="D10" s="211"/>
      <c r="E10" s="211"/>
      <c r="F10" s="211"/>
      <c r="G10" s="211"/>
      <c r="H10" s="212"/>
      <c r="I10" s="213" t="s">
        <v>81</v>
      </c>
      <c r="J10" s="214"/>
      <c r="K10" s="10"/>
      <c r="L10" s="4"/>
      <c r="M10" s="1"/>
      <c r="N10" s="3"/>
    </row>
    <row r="11" spans="1:18" ht="30" customHeight="1" thickTop="1" thickBot="1">
      <c r="A11" s="191" t="s">
        <v>3</v>
      </c>
      <c r="B11" s="191"/>
      <c r="C11" s="191"/>
      <c r="D11" s="191"/>
      <c r="E11" s="191"/>
      <c r="F11" s="191"/>
      <c r="G11" s="191"/>
      <c r="H11" s="192"/>
      <c r="I11" s="129">
        <v>1500</v>
      </c>
      <c r="J11" s="130">
        <f>IF(I11&lt;1000,1,FLOOR(I11/1000,1))</f>
        <v>1</v>
      </c>
      <c r="K11" s="8"/>
      <c r="L11" s="8"/>
      <c r="M11" s="2"/>
      <c r="N11" s="12"/>
    </row>
    <row r="12" spans="1:18" ht="30" customHeight="1" thickTop="1" thickBot="1">
      <c r="A12" s="191" t="s">
        <v>4</v>
      </c>
      <c r="B12" s="191"/>
      <c r="C12" s="191"/>
      <c r="D12" s="191"/>
      <c r="E12" s="191"/>
      <c r="F12" s="191"/>
      <c r="G12" s="191"/>
      <c r="H12" s="192"/>
      <c r="I12" s="131">
        <v>9</v>
      </c>
      <c r="J12" s="193">
        <f>I12+I13</f>
        <v>15</v>
      </c>
      <c r="K12" s="182"/>
      <c r="L12" s="183" t="s">
        <v>18</v>
      </c>
      <c r="M12" s="185">
        <f>IF(I10="","左記②に該当する施設用の様式です",L46)</f>
        <v>1603620</v>
      </c>
      <c r="N12" s="186"/>
    </row>
    <row r="13" spans="1:18" ht="30" customHeight="1" thickTop="1" thickBot="1">
      <c r="A13" s="189" t="s">
        <v>5</v>
      </c>
      <c r="B13" s="189"/>
      <c r="C13" s="189"/>
      <c r="D13" s="189"/>
      <c r="E13" s="189"/>
      <c r="F13" s="189"/>
      <c r="G13" s="189"/>
      <c r="H13" s="189"/>
      <c r="I13" s="132">
        <v>6</v>
      </c>
      <c r="J13" s="194"/>
      <c r="K13" s="182"/>
      <c r="L13" s="184"/>
      <c r="M13" s="187"/>
      <c r="N13" s="188"/>
      <c r="P13" s="133"/>
    </row>
    <row r="14" spans="1:18" ht="17.399999999999999" customHeight="1" thickTop="1">
      <c r="A14" s="1"/>
      <c r="B14" s="1"/>
      <c r="C14" s="1"/>
      <c r="D14" s="1"/>
      <c r="E14" s="1"/>
      <c r="F14" s="1"/>
      <c r="G14" s="1"/>
      <c r="H14" s="1"/>
      <c r="I14" s="3"/>
      <c r="J14" s="3"/>
      <c r="K14" s="3"/>
      <c r="L14" s="3"/>
      <c r="M14" s="3"/>
      <c r="N14" s="3"/>
      <c r="O14" s="3"/>
    </row>
    <row r="15" spans="1:18" ht="21">
      <c r="A15" s="190" t="s">
        <v>19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P15" s="134"/>
    </row>
    <row r="16" spans="1:18" ht="13.5" customHeight="1" thickBot="1">
      <c r="A16" s="87"/>
      <c r="B16" s="85"/>
      <c r="C16" s="85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pans="1:18" ht="21.9" customHeight="1">
      <c r="A17" s="215"/>
      <c r="B17" s="206"/>
      <c r="C17" s="199" t="s">
        <v>35</v>
      </c>
      <c r="D17" s="201" t="s">
        <v>36</v>
      </c>
      <c r="E17" s="202" t="s">
        <v>0</v>
      </c>
      <c r="F17" s="203"/>
      <c r="G17" s="204"/>
      <c r="H17" s="205" t="s">
        <v>1</v>
      </c>
      <c r="I17" s="206"/>
      <c r="J17" s="202"/>
      <c r="K17" s="163" t="s">
        <v>7</v>
      </c>
      <c r="L17" s="165" t="s">
        <v>17</v>
      </c>
      <c r="M17" s="166"/>
      <c r="N17" s="167"/>
    </row>
    <row r="18" spans="1:18" s="138" customFormat="1" ht="68.25" customHeight="1" thickBot="1">
      <c r="A18" s="216"/>
      <c r="B18" s="217"/>
      <c r="C18" s="200"/>
      <c r="D18" s="201"/>
      <c r="E18" s="99" t="s">
        <v>33</v>
      </c>
      <c r="F18" s="100" t="s">
        <v>34</v>
      </c>
      <c r="G18" s="101" t="s">
        <v>12</v>
      </c>
      <c r="H18" s="102" t="s">
        <v>33</v>
      </c>
      <c r="I18" s="103" t="s">
        <v>34</v>
      </c>
      <c r="J18" s="101" t="s">
        <v>29</v>
      </c>
      <c r="K18" s="164"/>
      <c r="L18" s="104" t="s">
        <v>6</v>
      </c>
      <c r="M18" s="125" t="s">
        <v>15</v>
      </c>
      <c r="N18" s="106" t="s">
        <v>14</v>
      </c>
      <c r="O18" s="135" t="s">
        <v>45</v>
      </c>
      <c r="P18" s="136" t="s">
        <v>46</v>
      </c>
      <c r="Q18" s="137" t="s">
        <v>88</v>
      </c>
      <c r="R18" s="137" t="s">
        <v>90</v>
      </c>
    </row>
    <row r="19" spans="1:18" ht="30" customHeight="1" thickTop="1">
      <c r="A19" s="90">
        <v>44428</v>
      </c>
      <c r="B19" s="60">
        <f>A19</f>
        <v>44428</v>
      </c>
      <c r="C19" s="139"/>
      <c r="D19" s="140"/>
      <c r="E19" s="141">
        <v>0.41666666666666602</v>
      </c>
      <c r="F19" s="142">
        <v>0.874999999999997</v>
      </c>
      <c r="G19" s="143">
        <f>IF(F19-E19&lt;0,0,F19-E19)</f>
        <v>0.45833333333333098</v>
      </c>
      <c r="H19" s="144">
        <v>0.41666666666666602</v>
      </c>
      <c r="I19" s="145">
        <v>0.79166666666666397</v>
      </c>
      <c r="J19" s="112">
        <f>IF(Q19=TRUE,F19-P19,0)</f>
        <v>8.3333333333330373E-2</v>
      </c>
      <c r="K19" s="146" t="str">
        <f>CONCATENATE(TEXT(J19,"[h]時間m分"),"／",TEXT(G19,"[h]時間m分"))</f>
        <v>2時間0分／11時間0分</v>
      </c>
      <c r="L19" s="114">
        <f>IFERROR(FLOOR($J$11*200000*R19,1),0)</f>
        <v>36363</v>
      </c>
      <c r="M19" s="115">
        <f>IFERROR(FLOOR($J$12*2000*R19,1),0)</f>
        <v>5454</v>
      </c>
      <c r="N19" s="116">
        <f>IFERROR(FLOOR($I$13*20000*R19,1),0)</f>
        <v>21818</v>
      </c>
      <c r="O19" s="147">
        <f>IFERROR(VLOOKUP(VLOOKUP($I$9,リスト!$E$2:$F$6,2,0),リスト!$H$2:$K$3,2,0),0)</f>
        <v>0.20833333333333334</v>
      </c>
      <c r="P19" s="148">
        <f>IFERROR(VLOOKUP(VLOOKUP($I$9,リスト!$E$2:$F$6,2,0),リスト!$H$2:$K$3,IF(D19="",3,4),0),0)</f>
        <v>0.79166666666666663</v>
      </c>
      <c r="Q19" s="149" t="b">
        <f>IF(AND(E19&lt;P19,I19&lt;=P19,P19&lt;F19),TRUE,FALSE)</f>
        <v>1</v>
      </c>
      <c r="R19" s="150">
        <f>IFERROR((HOUR(J19)*60+MINUTE(J19))/(TEXT(G19,"[hh]")*60+MINUTE(G19)),0)</f>
        <v>0.18181818181818182</v>
      </c>
    </row>
    <row r="20" spans="1:18" ht="30" customHeight="1">
      <c r="A20" s="90">
        <v>44429</v>
      </c>
      <c r="B20" s="60">
        <f t="shared" ref="B20:B42" si="0">A20</f>
        <v>44429</v>
      </c>
      <c r="C20" s="151"/>
      <c r="D20" s="151"/>
      <c r="E20" s="141">
        <v>0.41666666666666602</v>
      </c>
      <c r="F20" s="142">
        <v>0.91666666666666397</v>
      </c>
      <c r="G20" s="143">
        <f>IF(F20-E20&lt;0,0,F20-E20)</f>
        <v>0.49999999999999795</v>
      </c>
      <c r="H20" s="152">
        <v>0.41666666666666602</v>
      </c>
      <c r="I20" s="142">
        <v>0.79166666666666397</v>
      </c>
      <c r="J20" s="112">
        <f t="shared" ref="J20:J42" si="1">IF(Q20=TRUE,F20-P20,0)</f>
        <v>0.12499999999999734</v>
      </c>
      <c r="K20" s="146" t="str">
        <f t="shared" ref="K20:K42" si="2">CONCATENATE(TEXT(J20,"[h]時間m分"),"／",TEXT(G20,"[h]時間m分"))</f>
        <v>3時間0分／12時間0分</v>
      </c>
      <c r="L20" s="114">
        <f t="shared" ref="L20:L42" si="3">IFERROR(FLOOR($J$11*200000*R20,1),0)</f>
        <v>50000</v>
      </c>
      <c r="M20" s="115">
        <f t="shared" ref="M20:M42" si="4">IFERROR(FLOOR($J$12*2000*R20,1),0)</f>
        <v>7500</v>
      </c>
      <c r="N20" s="116">
        <f t="shared" ref="N20:N42" si="5">IFERROR(FLOOR($I$13*20000*R20,1),0)</f>
        <v>30000</v>
      </c>
      <c r="O20" s="147">
        <f>IFERROR(VLOOKUP(VLOOKUP($I$9,リスト!$E$2:$F$6,2,0),リスト!$H$2:$K$3,2,0),0)</f>
        <v>0.20833333333333334</v>
      </c>
      <c r="P20" s="148">
        <f>IFERROR(VLOOKUP(VLOOKUP($I$9,リスト!$E$2:$F$6,2,0),リスト!$H$2:$K$3,IF(D20="",3,4),0),0)</f>
        <v>0.79166666666666663</v>
      </c>
      <c r="Q20" s="149" t="b">
        <f t="shared" ref="Q20:Q42" si="6">IF(AND(E20&lt;P20,I20&lt;=P20,P20&lt;F20),TRUE,FALSE)</f>
        <v>1</v>
      </c>
      <c r="R20" s="150">
        <f t="shared" ref="R20:R42" si="7">IFERROR((HOUR(J20)*60+MINUTE(J20))/(TEXT(G20,"[hh]")*60+MINUTE(G20)),0)</f>
        <v>0.25</v>
      </c>
    </row>
    <row r="21" spans="1:18" ht="30" customHeight="1">
      <c r="A21" s="90">
        <v>44430</v>
      </c>
      <c r="B21" s="60">
        <f t="shared" si="0"/>
        <v>44430</v>
      </c>
      <c r="C21" s="151"/>
      <c r="D21" s="151"/>
      <c r="E21" s="141">
        <v>0.41666666666666602</v>
      </c>
      <c r="F21" s="142">
        <v>0.91666666666666397</v>
      </c>
      <c r="G21" s="143">
        <f>IF(F21-E21&lt;0,0,F21-E21)</f>
        <v>0.49999999999999795</v>
      </c>
      <c r="H21" s="152">
        <v>0.41666666666666602</v>
      </c>
      <c r="I21" s="142">
        <v>0.79166666666666397</v>
      </c>
      <c r="J21" s="112">
        <f t="shared" si="1"/>
        <v>0.12499999999999734</v>
      </c>
      <c r="K21" s="146" t="str">
        <f t="shared" si="2"/>
        <v>3時間0分／12時間0分</v>
      </c>
      <c r="L21" s="114">
        <f t="shared" si="3"/>
        <v>50000</v>
      </c>
      <c r="M21" s="115">
        <f t="shared" si="4"/>
        <v>7500</v>
      </c>
      <c r="N21" s="116">
        <f t="shared" si="5"/>
        <v>30000</v>
      </c>
      <c r="O21" s="147">
        <f>IFERROR(VLOOKUP(VLOOKUP($I$9,リスト!$E$2:$F$6,2,0),リスト!$H$2:$K$3,2,0),0)</f>
        <v>0.20833333333333334</v>
      </c>
      <c r="P21" s="148">
        <f>IFERROR(VLOOKUP(VLOOKUP($I$9,リスト!$E$2:$F$6,2,0),リスト!$H$2:$K$3,IF(D21="",3,4),0),0)</f>
        <v>0.79166666666666663</v>
      </c>
      <c r="Q21" s="149" t="b">
        <f t="shared" si="6"/>
        <v>1</v>
      </c>
      <c r="R21" s="150">
        <f t="shared" si="7"/>
        <v>0.25</v>
      </c>
    </row>
    <row r="22" spans="1:18" ht="30" customHeight="1">
      <c r="A22" s="90">
        <v>44431</v>
      </c>
      <c r="B22" s="60">
        <f t="shared" si="0"/>
        <v>44431</v>
      </c>
      <c r="C22" s="151"/>
      <c r="D22" s="151"/>
      <c r="E22" s="141">
        <v>0.41666666666666602</v>
      </c>
      <c r="F22" s="142">
        <v>0.874999999999997</v>
      </c>
      <c r="G22" s="143">
        <f>IF(F22-E22&lt;0,0,F22-E22)</f>
        <v>0.45833333333333098</v>
      </c>
      <c r="H22" s="152">
        <v>0.41666666666666602</v>
      </c>
      <c r="I22" s="142">
        <v>0.79166666666666397</v>
      </c>
      <c r="J22" s="112">
        <f t="shared" si="1"/>
        <v>8.3333333333330373E-2</v>
      </c>
      <c r="K22" s="146" t="str">
        <f t="shared" si="2"/>
        <v>2時間0分／11時間0分</v>
      </c>
      <c r="L22" s="114">
        <f t="shared" si="3"/>
        <v>36363</v>
      </c>
      <c r="M22" s="115">
        <f t="shared" si="4"/>
        <v>5454</v>
      </c>
      <c r="N22" s="116">
        <f t="shared" si="5"/>
        <v>21818</v>
      </c>
      <c r="O22" s="147">
        <f>IFERROR(VLOOKUP(VLOOKUP($I$9,リスト!$E$2:$F$6,2,0),リスト!$H$2:$K$3,2,0),0)</f>
        <v>0.20833333333333334</v>
      </c>
      <c r="P22" s="148">
        <f>IFERROR(VLOOKUP(VLOOKUP($I$9,リスト!$E$2:$F$6,2,0),リスト!$H$2:$K$3,IF(D22="",3,4),0),0)</f>
        <v>0.79166666666666663</v>
      </c>
      <c r="Q22" s="149" t="b">
        <f t="shared" si="6"/>
        <v>1</v>
      </c>
      <c r="R22" s="150">
        <f t="shared" si="7"/>
        <v>0.18181818181818182</v>
      </c>
    </row>
    <row r="23" spans="1:18" ht="30" customHeight="1">
      <c r="A23" s="90">
        <v>44432</v>
      </c>
      <c r="B23" s="60">
        <f t="shared" si="0"/>
        <v>44432</v>
      </c>
      <c r="C23" s="151"/>
      <c r="D23" s="151"/>
      <c r="E23" s="141">
        <v>0.41666666666666602</v>
      </c>
      <c r="F23" s="142">
        <v>0.874999999999997</v>
      </c>
      <c r="G23" s="143">
        <f t="shared" ref="G23:G42" si="8">IF(F23-E23&lt;0,0,F23-E23)</f>
        <v>0.45833333333333098</v>
      </c>
      <c r="H23" s="152">
        <v>0.41666666666666602</v>
      </c>
      <c r="I23" s="142">
        <v>0.79166666666666397</v>
      </c>
      <c r="J23" s="112">
        <f t="shared" si="1"/>
        <v>8.3333333333330373E-2</v>
      </c>
      <c r="K23" s="146" t="str">
        <f t="shared" si="2"/>
        <v>2時間0分／11時間0分</v>
      </c>
      <c r="L23" s="114">
        <f t="shared" si="3"/>
        <v>36363</v>
      </c>
      <c r="M23" s="115">
        <f t="shared" si="4"/>
        <v>5454</v>
      </c>
      <c r="N23" s="116">
        <f t="shared" si="5"/>
        <v>21818</v>
      </c>
      <c r="O23" s="147">
        <f>IFERROR(VLOOKUP(VLOOKUP($I$9,リスト!$E$2:$F$6,2,0),リスト!$H$2:$K$3,2,0),0)</f>
        <v>0.20833333333333334</v>
      </c>
      <c r="P23" s="148">
        <f>IFERROR(VLOOKUP(VLOOKUP($I$9,リスト!$E$2:$F$6,2,0),リスト!$H$2:$K$3,IF(D23="",3,4),0),0)</f>
        <v>0.79166666666666663</v>
      </c>
      <c r="Q23" s="149" t="b">
        <f t="shared" si="6"/>
        <v>1</v>
      </c>
      <c r="R23" s="150">
        <f t="shared" si="7"/>
        <v>0.18181818181818182</v>
      </c>
    </row>
    <row r="24" spans="1:18" ht="30" customHeight="1">
      <c r="A24" s="90">
        <v>44433</v>
      </c>
      <c r="B24" s="60">
        <f t="shared" si="0"/>
        <v>44433</v>
      </c>
      <c r="C24" s="151"/>
      <c r="D24" s="151"/>
      <c r="E24" s="141">
        <v>0.41666666666666602</v>
      </c>
      <c r="F24" s="142">
        <v>0.83333333333333104</v>
      </c>
      <c r="G24" s="143">
        <f t="shared" si="8"/>
        <v>0.41666666666666502</v>
      </c>
      <c r="H24" s="152">
        <v>0.41666666666666602</v>
      </c>
      <c r="I24" s="142">
        <v>0.79166666666666397</v>
      </c>
      <c r="J24" s="112">
        <f t="shared" si="1"/>
        <v>4.1666666666664409E-2</v>
      </c>
      <c r="K24" s="146" t="str">
        <f t="shared" si="2"/>
        <v>1時間0分／10時間0分</v>
      </c>
      <c r="L24" s="114">
        <f t="shared" si="3"/>
        <v>20000</v>
      </c>
      <c r="M24" s="115">
        <f t="shared" si="4"/>
        <v>3000</v>
      </c>
      <c r="N24" s="116">
        <f t="shared" si="5"/>
        <v>12000</v>
      </c>
      <c r="O24" s="147">
        <f>IFERROR(VLOOKUP(VLOOKUP($I$9,リスト!$E$2:$F$6,2,0),リスト!$H$2:$K$3,2,0),0)</f>
        <v>0.20833333333333334</v>
      </c>
      <c r="P24" s="148">
        <f>IFERROR(VLOOKUP(VLOOKUP($I$9,リスト!$E$2:$F$6,2,0),リスト!$H$2:$K$3,IF(D24="",3,4),0),0)</f>
        <v>0.79166666666666663</v>
      </c>
      <c r="Q24" s="149" t="b">
        <f t="shared" si="6"/>
        <v>1</v>
      </c>
      <c r="R24" s="150">
        <f t="shared" si="7"/>
        <v>0.1</v>
      </c>
    </row>
    <row r="25" spans="1:18" ht="30" customHeight="1">
      <c r="A25" s="90">
        <v>44434</v>
      </c>
      <c r="B25" s="60">
        <f t="shared" si="0"/>
        <v>44434</v>
      </c>
      <c r="C25" s="151"/>
      <c r="D25" s="151"/>
      <c r="E25" s="141">
        <v>0.41666666666666602</v>
      </c>
      <c r="F25" s="142">
        <v>0.874999999999997</v>
      </c>
      <c r="G25" s="143">
        <f t="shared" si="8"/>
        <v>0.45833333333333098</v>
      </c>
      <c r="H25" s="152">
        <v>0.41666666666666602</v>
      </c>
      <c r="I25" s="142">
        <v>0.79166666666666397</v>
      </c>
      <c r="J25" s="112">
        <f t="shared" si="1"/>
        <v>8.3333333333330373E-2</v>
      </c>
      <c r="K25" s="146" t="str">
        <f t="shared" si="2"/>
        <v>2時間0分／11時間0分</v>
      </c>
      <c r="L25" s="114">
        <f t="shared" si="3"/>
        <v>36363</v>
      </c>
      <c r="M25" s="115">
        <f t="shared" si="4"/>
        <v>5454</v>
      </c>
      <c r="N25" s="116">
        <f t="shared" si="5"/>
        <v>21818</v>
      </c>
      <c r="O25" s="147">
        <f>IFERROR(VLOOKUP(VLOOKUP($I$9,リスト!$E$2:$F$6,2,0),リスト!$H$2:$K$3,2,0),0)</f>
        <v>0.20833333333333334</v>
      </c>
      <c r="P25" s="148">
        <f>IFERROR(VLOOKUP(VLOOKUP($I$9,リスト!$E$2:$F$6,2,0),リスト!$H$2:$K$3,IF(D25="",3,4),0),0)</f>
        <v>0.79166666666666663</v>
      </c>
      <c r="Q25" s="149" t="b">
        <f t="shared" si="6"/>
        <v>1</v>
      </c>
      <c r="R25" s="150">
        <f t="shared" si="7"/>
        <v>0.18181818181818182</v>
      </c>
    </row>
    <row r="26" spans="1:18" ht="30" customHeight="1">
      <c r="A26" s="90">
        <v>44435</v>
      </c>
      <c r="B26" s="60">
        <f t="shared" si="0"/>
        <v>44435</v>
      </c>
      <c r="C26" s="151"/>
      <c r="D26" s="151"/>
      <c r="E26" s="141">
        <v>0.41666666666666602</v>
      </c>
      <c r="F26" s="142">
        <v>0.874999999999997</v>
      </c>
      <c r="G26" s="143">
        <f t="shared" si="8"/>
        <v>0.45833333333333098</v>
      </c>
      <c r="H26" s="152">
        <v>0.41666666666666602</v>
      </c>
      <c r="I26" s="142">
        <v>0.79166666666666397</v>
      </c>
      <c r="J26" s="112">
        <f t="shared" si="1"/>
        <v>8.3333333333330373E-2</v>
      </c>
      <c r="K26" s="146" t="str">
        <f t="shared" si="2"/>
        <v>2時間0分／11時間0分</v>
      </c>
      <c r="L26" s="114">
        <f t="shared" si="3"/>
        <v>36363</v>
      </c>
      <c r="M26" s="115">
        <f t="shared" si="4"/>
        <v>5454</v>
      </c>
      <c r="N26" s="116">
        <f t="shared" si="5"/>
        <v>21818</v>
      </c>
      <c r="O26" s="147">
        <f>IFERROR(VLOOKUP(VLOOKUP($I$9,リスト!$E$2:$F$6,2,0),リスト!$H$2:$K$3,2,0),0)</f>
        <v>0.20833333333333334</v>
      </c>
      <c r="P26" s="148">
        <f>IFERROR(VLOOKUP(VLOOKUP($I$9,リスト!$E$2:$F$6,2,0),リスト!$H$2:$K$3,IF(D26="",3,4),0),0)</f>
        <v>0.79166666666666663</v>
      </c>
      <c r="Q26" s="149" t="b">
        <f t="shared" si="6"/>
        <v>1</v>
      </c>
      <c r="R26" s="150">
        <f t="shared" si="7"/>
        <v>0.18181818181818182</v>
      </c>
    </row>
    <row r="27" spans="1:18" ht="30" customHeight="1">
      <c r="A27" s="90">
        <v>44436</v>
      </c>
      <c r="B27" s="60">
        <f t="shared" si="0"/>
        <v>44436</v>
      </c>
      <c r="C27" s="151"/>
      <c r="D27" s="151"/>
      <c r="E27" s="141">
        <v>0.41666666666666602</v>
      </c>
      <c r="F27" s="142">
        <v>0.91666666666666397</v>
      </c>
      <c r="G27" s="143">
        <f t="shared" si="8"/>
        <v>0.49999999999999795</v>
      </c>
      <c r="H27" s="152">
        <v>0.41666666666666602</v>
      </c>
      <c r="I27" s="142">
        <v>0.79166666666666397</v>
      </c>
      <c r="J27" s="112">
        <f t="shared" si="1"/>
        <v>0.12499999999999734</v>
      </c>
      <c r="K27" s="146" t="str">
        <f t="shared" si="2"/>
        <v>3時間0分／12時間0分</v>
      </c>
      <c r="L27" s="114">
        <f t="shared" si="3"/>
        <v>50000</v>
      </c>
      <c r="M27" s="115">
        <f t="shared" si="4"/>
        <v>7500</v>
      </c>
      <c r="N27" s="116">
        <f t="shared" si="5"/>
        <v>30000</v>
      </c>
      <c r="O27" s="147">
        <f>IFERROR(VLOOKUP(VLOOKUP($I$9,リスト!$E$2:$F$6,2,0),リスト!$H$2:$K$3,2,0),0)</f>
        <v>0.20833333333333334</v>
      </c>
      <c r="P27" s="148">
        <f>IFERROR(VLOOKUP(VLOOKUP($I$9,リスト!$E$2:$F$6,2,0),リスト!$H$2:$K$3,IF(D27="",3,4),0),0)</f>
        <v>0.79166666666666663</v>
      </c>
      <c r="Q27" s="149" t="b">
        <f t="shared" si="6"/>
        <v>1</v>
      </c>
      <c r="R27" s="150">
        <f t="shared" si="7"/>
        <v>0.25</v>
      </c>
    </row>
    <row r="28" spans="1:18" ht="30" customHeight="1">
      <c r="A28" s="90">
        <v>44437</v>
      </c>
      <c r="B28" s="60">
        <f t="shared" si="0"/>
        <v>44437</v>
      </c>
      <c r="C28" s="151"/>
      <c r="D28" s="151"/>
      <c r="E28" s="141">
        <v>0.41666666666666602</v>
      </c>
      <c r="F28" s="142">
        <v>0.91666666666666397</v>
      </c>
      <c r="G28" s="143">
        <f t="shared" si="8"/>
        <v>0.49999999999999795</v>
      </c>
      <c r="H28" s="152">
        <v>0.41666666666666602</v>
      </c>
      <c r="I28" s="142">
        <v>0.79166666666666397</v>
      </c>
      <c r="J28" s="112">
        <f t="shared" si="1"/>
        <v>0.12499999999999734</v>
      </c>
      <c r="K28" s="146" t="str">
        <f t="shared" si="2"/>
        <v>3時間0分／12時間0分</v>
      </c>
      <c r="L28" s="114">
        <f t="shared" si="3"/>
        <v>50000</v>
      </c>
      <c r="M28" s="115">
        <f t="shared" si="4"/>
        <v>7500</v>
      </c>
      <c r="N28" s="116">
        <f t="shared" si="5"/>
        <v>30000</v>
      </c>
      <c r="O28" s="147">
        <f>IFERROR(VLOOKUP(VLOOKUP($I$9,リスト!$E$2:$F$6,2,0),リスト!$H$2:$K$3,2,0),0)</f>
        <v>0.20833333333333334</v>
      </c>
      <c r="P28" s="148">
        <f>IFERROR(VLOOKUP(VLOOKUP($I$9,リスト!$E$2:$F$6,2,0),リスト!$H$2:$K$3,IF(D28="",3,4),0),0)</f>
        <v>0.79166666666666663</v>
      </c>
      <c r="Q28" s="149" t="b">
        <f t="shared" si="6"/>
        <v>1</v>
      </c>
      <c r="R28" s="150">
        <f t="shared" si="7"/>
        <v>0.25</v>
      </c>
    </row>
    <row r="29" spans="1:18" ht="30" customHeight="1">
      <c r="A29" s="90">
        <v>44438</v>
      </c>
      <c r="B29" s="60">
        <f t="shared" si="0"/>
        <v>44438</v>
      </c>
      <c r="C29" s="151"/>
      <c r="D29" s="151"/>
      <c r="E29" s="141">
        <v>0.41666666666666602</v>
      </c>
      <c r="F29" s="142">
        <v>0.874999999999997</v>
      </c>
      <c r="G29" s="143">
        <f t="shared" si="8"/>
        <v>0.45833333333333098</v>
      </c>
      <c r="H29" s="152">
        <v>0.41666666666666602</v>
      </c>
      <c r="I29" s="142">
        <v>0.79166666666666397</v>
      </c>
      <c r="J29" s="112">
        <f t="shared" si="1"/>
        <v>8.3333333333330373E-2</v>
      </c>
      <c r="K29" s="146" t="str">
        <f t="shared" si="2"/>
        <v>2時間0分／11時間0分</v>
      </c>
      <c r="L29" s="114">
        <f t="shared" si="3"/>
        <v>36363</v>
      </c>
      <c r="M29" s="115">
        <f t="shared" si="4"/>
        <v>5454</v>
      </c>
      <c r="N29" s="116">
        <f t="shared" si="5"/>
        <v>21818</v>
      </c>
      <c r="O29" s="147">
        <f>IFERROR(VLOOKUP(VLOOKUP($I$9,リスト!$E$2:$F$6,2,0),リスト!$H$2:$K$3,2,0),0)</f>
        <v>0.20833333333333334</v>
      </c>
      <c r="P29" s="148">
        <f>IFERROR(VLOOKUP(VLOOKUP($I$9,リスト!$E$2:$F$6,2,0),リスト!$H$2:$K$3,IF(D29="",3,4),0),0)</f>
        <v>0.79166666666666663</v>
      </c>
      <c r="Q29" s="149" t="b">
        <f t="shared" si="6"/>
        <v>1</v>
      </c>
      <c r="R29" s="150">
        <f t="shared" si="7"/>
        <v>0.18181818181818182</v>
      </c>
    </row>
    <row r="30" spans="1:18" ht="30" customHeight="1">
      <c r="A30" s="90">
        <v>44439</v>
      </c>
      <c r="B30" s="60">
        <f t="shared" si="0"/>
        <v>44439</v>
      </c>
      <c r="C30" s="151"/>
      <c r="D30" s="151"/>
      <c r="E30" s="141">
        <v>0.41666666666666602</v>
      </c>
      <c r="F30" s="142">
        <v>0.874999999999997</v>
      </c>
      <c r="G30" s="143">
        <f t="shared" si="8"/>
        <v>0.45833333333333098</v>
      </c>
      <c r="H30" s="152">
        <v>0.41666666666666602</v>
      </c>
      <c r="I30" s="142">
        <v>0.79166666666666397</v>
      </c>
      <c r="J30" s="112">
        <f t="shared" si="1"/>
        <v>8.3333333333330373E-2</v>
      </c>
      <c r="K30" s="146" t="str">
        <f t="shared" si="2"/>
        <v>2時間0分／11時間0分</v>
      </c>
      <c r="L30" s="114">
        <f t="shared" si="3"/>
        <v>36363</v>
      </c>
      <c r="M30" s="115">
        <f t="shared" si="4"/>
        <v>5454</v>
      </c>
      <c r="N30" s="116">
        <f t="shared" si="5"/>
        <v>21818</v>
      </c>
      <c r="O30" s="147">
        <f>IFERROR(VLOOKUP(VLOOKUP($I$9,リスト!$E$2:$F$6,2,0),リスト!$H$2:$K$3,2,0),0)</f>
        <v>0.20833333333333334</v>
      </c>
      <c r="P30" s="148">
        <f>IFERROR(VLOOKUP(VLOOKUP($I$9,リスト!$E$2:$F$6,2,0),リスト!$H$2:$K$3,IF(D30="",3,4),0),0)</f>
        <v>0.79166666666666663</v>
      </c>
      <c r="Q30" s="149" t="b">
        <f t="shared" si="6"/>
        <v>1</v>
      </c>
      <c r="R30" s="150">
        <f t="shared" si="7"/>
        <v>0.18181818181818182</v>
      </c>
    </row>
    <row r="31" spans="1:18" ht="30" customHeight="1">
      <c r="A31" s="90">
        <v>44440</v>
      </c>
      <c r="B31" s="60">
        <f t="shared" si="0"/>
        <v>44440</v>
      </c>
      <c r="C31" s="151"/>
      <c r="D31" s="151"/>
      <c r="E31" s="141">
        <v>0.41666666666666602</v>
      </c>
      <c r="F31" s="142">
        <v>0.83333333333333104</v>
      </c>
      <c r="G31" s="143">
        <f t="shared" si="8"/>
        <v>0.41666666666666502</v>
      </c>
      <c r="H31" s="152">
        <v>0.41666666666666602</v>
      </c>
      <c r="I31" s="142">
        <v>0.79166666666666397</v>
      </c>
      <c r="J31" s="112">
        <f t="shared" si="1"/>
        <v>4.1666666666664409E-2</v>
      </c>
      <c r="K31" s="146" t="str">
        <f t="shared" si="2"/>
        <v>1時間0分／10時間0分</v>
      </c>
      <c r="L31" s="114">
        <f t="shared" si="3"/>
        <v>20000</v>
      </c>
      <c r="M31" s="115">
        <f t="shared" si="4"/>
        <v>3000</v>
      </c>
      <c r="N31" s="116">
        <f t="shared" si="5"/>
        <v>12000</v>
      </c>
      <c r="O31" s="147">
        <f>IFERROR(VLOOKUP(VLOOKUP($I$9,リスト!$E$2:$F$6,2,0),リスト!$H$2:$K$3,2,0),0)</f>
        <v>0.20833333333333334</v>
      </c>
      <c r="P31" s="148">
        <f>IFERROR(VLOOKUP(VLOOKUP($I$9,リスト!$E$2:$F$6,2,0),リスト!$H$2:$K$3,IF(D31="",3,4),0),0)</f>
        <v>0.79166666666666663</v>
      </c>
      <c r="Q31" s="149" t="b">
        <f t="shared" si="6"/>
        <v>1</v>
      </c>
      <c r="R31" s="150">
        <f t="shared" si="7"/>
        <v>0.1</v>
      </c>
    </row>
    <row r="32" spans="1:18" ht="30" customHeight="1">
      <c r="A32" s="90">
        <v>44441</v>
      </c>
      <c r="B32" s="60">
        <f t="shared" si="0"/>
        <v>44441</v>
      </c>
      <c r="C32" s="151"/>
      <c r="D32" s="151"/>
      <c r="E32" s="141">
        <v>0.41666666666666602</v>
      </c>
      <c r="F32" s="142">
        <v>0.874999999999997</v>
      </c>
      <c r="G32" s="143">
        <f t="shared" si="8"/>
        <v>0.45833333333333098</v>
      </c>
      <c r="H32" s="152">
        <v>0.41666666666666602</v>
      </c>
      <c r="I32" s="142">
        <v>0.79166666666666397</v>
      </c>
      <c r="J32" s="112">
        <f t="shared" si="1"/>
        <v>8.3333333333330373E-2</v>
      </c>
      <c r="K32" s="146" t="str">
        <f t="shared" si="2"/>
        <v>2時間0分／11時間0分</v>
      </c>
      <c r="L32" s="114">
        <f t="shared" si="3"/>
        <v>36363</v>
      </c>
      <c r="M32" s="115">
        <f t="shared" si="4"/>
        <v>5454</v>
      </c>
      <c r="N32" s="116">
        <f t="shared" si="5"/>
        <v>21818</v>
      </c>
      <c r="O32" s="147">
        <f>IFERROR(VLOOKUP(VLOOKUP($I$9,リスト!$E$2:$F$6,2,0),リスト!$H$2:$K$3,2,0),0)</f>
        <v>0.20833333333333334</v>
      </c>
      <c r="P32" s="148">
        <f>IFERROR(VLOOKUP(VLOOKUP($I$9,リスト!$E$2:$F$6,2,0),リスト!$H$2:$K$3,IF(D32="",3,4),0),0)</f>
        <v>0.79166666666666663</v>
      </c>
      <c r="Q32" s="149" t="b">
        <f t="shared" si="6"/>
        <v>1</v>
      </c>
      <c r="R32" s="150">
        <f t="shared" si="7"/>
        <v>0.18181818181818182</v>
      </c>
    </row>
    <row r="33" spans="1:18" ht="30" customHeight="1">
      <c r="A33" s="90">
        <v>44442</v>
      </c>
      <c r="B33" s="60">
        <f t="shared" si="0"/>
        <v>44442</v>
      </c>
      <c r="C33" s="151"/>
      <c r="D33" s="151"/>
      <c r="E33" s="141">
        <v>0.41666666666666602</v>
      </c>
      <c r="F33" s="142">
        <v>0.874999999999997</v>
      </c>
      <c r="G33" s="143">
        <f t="shared" si="8"/>
        <v>0.45833333333333098</v>
      </c>
      <c r="H33" s="152">
        <v>0.41666666666666602</v>
      </c>
      <c r="I33" s="142">
        <v>0.79166666666666397</v>
      </c>
      <c r="J33" s="112">
        <f t="shared" si="1"/>
        <v>8.3333333333330373E-2</v>
      </c>
      <c r="K33" s="146" t="str">
        <f t="shared" si="2"/>
        <v>2時間0分／11時間0分</v>
      </c>
      <c r="L33" s="114">
        <f t="shared" si="3"/>
        <v>36363</v>
      </c>
      <c r="M33" s="115">
        <f t="shared" si="4"/>
        <v>5454</v>
      </c>
      <c r="N33" s="116">
        <f t="shared" si="5"/>
        <v>21818</v>
      </c>
      <c r="O33" s="147">
        <f>IFERROR(VLOOKUP(VLOOKUP($I$9,リスト!$E$2:$F$6,2,0),リスト!$H$2:$K$3,2,0),0)</f>
        <v>0.20833333333333334</v>
      </c>
      <c r="P33" s="148">
        <f>IFERROR(VLOOKUP(VLOOKUP($I$9,リスト!$E$2:$F$6,2,0),リスト!$H$2:$K$3,IF(D33="",3,4),0),0)</f>
        <v>0.79166666666666663</v>
      </c>
      <c r="Q33" s="149" t="b">
        <f t="shared" si="6"/>
        <v>1</v>
      </c>
      <c r="R33" s="150">
        <f t="shared" si="7"/>
        <v>0.18181818181818182</v>
      </c>
    </row>
    <row r="34" spans="1:18" ht="30" customHeight="1">
      <c r="A34" s="90">
        <v>44443</v>
      </c>
      <c r="B34" s="60">
        <f t="shared" si="0"/>
        <v>44443</v>
      </c>
      <c r="C34" s="151"/>
      <c r="D34" s="151"/>
      <c r="E34" s="141">
        <v>0.41666666666666602</v>
      </c>
      <c r="F34" s="142">
        <v>0.91666666666666397</v>
      </c>
      <c r="G34" s="143">
        <f t="shared" si="8"/>
        <v>0.49999999999999795</v>
      </c>
      <c r="H34" s="152">
        <v>0.41666666666666602</v>
      </c>
      <c r="I34" s="142">
        <v>0.79166666666666397</v>
      </c>
      <c r="J34" s="112">
        <f t="shared" si="1"/>
        <v>0.12499999999999734</v>
      </c>
      <c r="K34" s="146" t="str">
        <f t="shared" si="2"/>
        <v>3時間0分／12時間0分</v>
      </c>
      <c r="L34" s="114">
        <f t="shared" si="3"/>
        <v>50000</v>
      </c>
      <c r="M34" s="115">
        <f t="shared" si="4"/>
        <v>7500</v>
      </c>
      <c r="N34" s="116">
        <f t="shared" si="5"/>
        <v>30000</v>
      </c>
      <c r="O34" s="147">
        <f>IFERROR(VLOOKUP(VLOOKUP($I$9,リスト!$E$2:$F$6,2,0),リスト!$H$2:$K$3,2,0),0)</f>
        <v>0.20833333333333334</v>
      </c>
      <c r="P34" s="148">
        <f>IFERROR(VLOOKUP(VLOOKUP($I$9,リスト!$E$2:$F$6,2,0),リスト!$H$2:$K$3,IF(D34="",3,4),0),0)</f>
        <v>0.79166666666666663</v>
      </c>
      <c r="Q34" s="149" t="b">
        <f t="shared" si="6"/>
        <v>1</v>
      </c>
      <c r="R34" s="150">
        <f t="shared" si="7"/>
        <v>0.25</v>
      </c>
    </row>
    <row r="35" spans="1:18" ht="30" customHeight="1">
      <c r="A35" s="90">
        <v>44444</v>
      </c>
      <c r="B35" s="60">
        <f t="shared" si="0"/>
        <v>44444</v>
      </c>
      <c r="C35" s="151"/>
      <c r="D35" s="151"/>
      <c r="E35" s="141">
        <v>0.41666666666666602</v>
      </c>
      <c r="F35" s="142">
        <v>0.91666666666666397</v>
      </c>
      <c r="G35" s="143">
        <f t="shared" si="8"/>
        <v>0.49999999999999795</v>
      </c>
      <c r="H35" s="152">
        <v>0.41666666666666602</v>
      </c>
      <c r="I35" s="142">
        <v>0.79166666666666397</v>
      </c>
      <c r="J35" s="112">
        <f t="shared" si="1"/>
        <v>0.12499999999999734</v>
      </c>
      <c r="K35" s="146" t="str">
        <f t="shared" si="2"/>
        <v>3時間0分／12時間0分</v>
      </c>
      <c r="L35" s="114">
        <f t="shared" si="3"/>
        <v>50000</v>
      </c>
      <c r="M35" s="115">
        <f t="shared" si="4"/>
        <v>7500</v>
      </c>
      <c r="N35" s="116">
        <f t="shared" si="5"/>
        <v>30000</v>
      </c>
      <c r="O35" s="147">
        <f>IFERROR(VLOOKUP(VLOOKUP($I$9,リスト!$E$2:$F$6,2,0),リスト!$H$2:$K$3,2,0),0)</f>
        <v>0.20833333333333334</v>
      </c>
      <c r="P35" s="148">
        <f>IFERROR(VLOOKUP(VLOOKUP($I$9,リスト!$E$2:$F$6,2,0),リスト!$H$2:$K$3,IF(D35="",3,4),0),0)</f>
        <v>0.79166666666666663</v>
      </c>
      <c r="Q35" s="149" t="b">
        <f t="shared" si="6"/>
        <v>1</v>
      </c>
      <c r="R35" s="150">
        <f t="shared" si="7"/>
        <v>0.25</v>
      </c>
    </row>
    <row r="36" spans="1:18" ht="30" customHeight="1">
      <c r="A36" s="90">
        <v>44445</v>
      </c>
      <c r="B36" s="60">
        <f t="shared" si="0"/>
        <v>44445</v>
      </c>
      <c r="C36" s="151" t="s">
        <v>81</v>
      </c>
      <c r="D36" s="151"/>
      <c r="E36" s="141">
        <v>0.41666666666666602</v>
      </c>
      <c r="F36" s="142">
        <v>0.83333333333333104</v>
      </c>
      <c r="G36" s="143">
        <f t="shared" si="8"/>
        <v>0.41666666666666502</v>
      </c>
      <c r="H36" s="152">
        <v>0.41666666666666602</v>
      </c>
      <c r="I36" s="142">
        <v>0.79166666666666397</v>
      </c>
      <c r="J36" s="112">
        <f t="shared" si="1"/>
        <v>4.1666666666664409E-2</v>
      </c>
      <c r="K36" s="146" t="str">
        <f t="shared" si="2"/>
        <v>1時間0分／10時間0分</v>
      </c>
      <c r="L36" s="114">
        <f t="shared" si="3"/>
        <v>20000</v>
      </c>
      <c r="M36" s="115">
        <f t="shared" si="4"/>
        <v>3000</v>
      </c>
      <c r="N36" s="116">
        <f t="shared" si="5"/>
        <v>12000</v>
      </c>
      <c r="O36" s="147">
        <f>IFERROR(VLOOKUP(VLOOKUP($I$9,リスト!$E$2:$F$6,2,0),リスト!$H$2:$K$3,2,0),0)</f>
        <v>0.20833333333333334</v>
      </c>
      <c r="P36" s="148">
        <f>IFERROR(VLOOKUP(VLOOKUP($I$9,リスト!$E$2:$F$6,2,0),リスト!$H$2:$K$3,IF(D36="",3,4),0),0)</f>
        <v>0.79166666666666663</v>
      </c>
      <c r="Q36" s="149" t="b">
        <f t="shared" si="6"/>
        <v>1</v>
      </c>
      <c r="R36" s="150">
        <f t="shared" si="7"/>
        <v>0.1</v>
      </c>
    </row>
    <row r="37" spans="1:18" ht="30" customHeight="1">
      <c r="A37" s="90">
        <v>44446</v>
      </c>
      <c r="B37" s="60">
        <f t="shared" ref="B37" si="9">A37</f>
        <v>44446</v>
      </c>
      <c r="C37" s="151"/>
      <c r="D37" s="151"/>
      <c r="E37" s="141">
        <v>0.41666666666666602</v>
      </c>
      <c r="F37" s="142">
        <v>0.874999999999997</v>
      </c>
      <c r="G37" s="143">
        <f t="shared" si="8"/>
        <v>0.45833333333333098</v>
      </c>
      <c r="H37" s="152">
        <v>0.41666666666666602</v>
      </c>
      <c r="I37" s="142">
        <v>0.79166666666666397</v>
      </c>
      <c r="J37" s="112">
        <f t="shared" si="1"/>
        <v>8.3333333333330373E-2</v>
      </c>
      <c r="K37" s="146" t="str">
        <f t="shared" si="2"/>
        <v>2時間0分／11時間0分</v>
      </c>
      <c r="L37" s="114">
        <f t="shared" si="3"/>
        <v>36363</v>
      </c>
      <c r="M37" s="115">
        <f t="shared" si="4"/>
        <v>5454</v>
      </c>
      <c r="N37" s="116">
        <f t="shared" si="5"/>
        <v>21818</v>
      </c>
      <c r="O37" s="147">
        <f>IFERROR(VLOOKUP(VLOOKUP($I$9,リスト!$E$2:$F$6,2,0),リスト!$H$2:$K$3,2,0),0)</f>
        <v>0.20833333333333334</v>
      </c>
      <c r="P37" s="148">
        <f>IFERROR(VLOOKUP(VLOOKUP($I$9,リスト!$E$2:$F$6,2,0),リスト!$H$2:$K$3,IF(D37="",3,4),0),0)</f>
        <v>0.79166666666666663</v>
      </c>
      <c r="Q37" s="149" t="b">
        <f t="shared" si="6"/>
        <v>1</v>
      </c>
      <c r="R37" s="150">
        <f t="shared" si="7"/>
        <v>0.18181818181818182</v>
      </c>
    </row>
    <row r="38" spans="1:18" ht="30" customHeight="1">
      <c r="A38" s="90">
        <v>44447</v>
      </c>
      <c r="B38" s="60">
        <f t="shared" si="0"/>
        <v>44447</v>
      </c>
      <c r="C38" s="151"/>
      <c r="D38" s="151"/>
      <c r="E38" s="141">
        <v>0.41666666666666602</v>
      </c>
      <c r="F38" s="142">
        <v>0.83333333333333104</v>
      </c>
      <c r="G38" s="143">
        <f t="shared" si="8"/>
        <v>0.41666666666666502</v>
      </c>
      <c r="H38" s="152">
        <v>0.41666666666666602</v>
      </c>
      <c r="I38" s="142">
        <v>0.79166666666666397</v>
      </c>
      <c r="J38" s="112">
        <f t="shared" si="1"/>
        <v>4.1666666666664409E-2</v>
      </c>
      <c r="K38" s="146" t="str">
        <f t="shared" si="2"/>
        <v>1時間0分／10時間0分</v>
      </c>
      <c r="L38" s="114">
        <f t="shared" si="3"/>
        <v>20000</v>
      </c>
      <c r="M38" s="115">
        <f t="shared" si="4"/>
        <v>3000</v>
      </c>
      <c r="N38" s="116">
        <f t="shared" si="5"/>
        <v>12000</v>
      </c>
      <c r="O38" s="147">
        <f>IFERROR(VLOOKUP(VLOOKUP($I$9,リスト!$E$2:$F$6,2,0),リスト!$H$2:$K$3,2,0),0)</f>
        <v>0.20833333333333334</v>
      </c>
      <c r="P38" s="148">
        <f>IFERROR(VLOOKUP(VLOOKUP($I$9,リスト!$E$2:$F$6,2,0),リスト!$H$2:$K$3,IF(D38="",3,4),0),0)</f>
        <v>0.79166666666666663</v>
      </c>
      <c r="Q38" s="149" t="b">
        <f t="shared" si="6"/>
        <v>1</v>
      </c>
      <c r="R38" s="150">
        <f t="shared" si="7"/>
        <v>0.1</v>
      </c>
    </row>
    <row r="39" spans="1:18" ht="30" customHeight="1">
      <c r="A39" s="90">
        <v>44448</v>
      </c>
      <c r="B39" s="60">
        <f t="shared" ref="B39:B41" si="10">A39</f>
        <v>44448</v>
      </c>
      <c r="C39" s="151"/>
      <c r="D39" s="151"/>
      <c r="E39" s="141">
        <v>0.41666666666666602</v>
      </c>
      <c r="F39" s="142">
        <v>0.874999999999997</v>
      </c>
      <c r="G39" s="143">
        <f t="shared" si="8"/>
        <v>0.45833333333333098</v>
      </c>
      <c r="H39" s="152">
        <v>0.41666666666666602</v>
      </c>
      <c r="I39" s="142">
        <v>0.79166666666666397</v>
      </c>
      <c r="J39" s="112">
        <f t="shared" si="1"/>
        <v>8.3333333333330373E-2</v>
      </c>
      <c r="K39" s="146" t="str">
        <f t="shared" si="2"/>
        <v>2時間0分／11時間0分</v>
      </c>
      <c r="L39" s="114">
        <f t="shared" si="3"/>
        <v>36363</v>
      </c>
      <c r="M39" s="115">
        <f t="shared" si="4"/>
        <v>5454</v>
      </c>
      <c r="N39" s="116">
        <f t="shared" si="5"/>
        <v>21818</v>
      </c>
      <c r="O39" s="147">
        <f>IFERROR(VLOOKUP(VLOOKUP($I$9,リスト!$E$2:$F$6,2,0),リスト!$H$2:$K$3,2,0),0)</f>
        <v>0.20833333333333334</v>
      </c>
      <c r="P39" s="148">
        <f>IFERROR(VLOOKUP(VLOOKUP($I$9,リスト!$E$2:$F$6,2,0),リスト!$H$2:$K$3,IF(D39="",3,4),0),0)</f>
        <v>0.79166666666666663</v>
      </c>
      <c r="Q39" s="149" t="b">
        <f t="shared" si="6"/>
        <v>1</v>
      </c>
      <c r="R39" s="150">
        <f t="shared" si="7"/>
        <v>0.18181818181818182</v>
      </c>
    </row>
    <row r="40" spans="1:18" ht="30" customHeight="1">
      <c r="A40" s="90">
        <v>44449</v>
      </c>
      <c r="B40" s="60">
        <f t="shared" si="10"/>
        <v>44449</v>
      </c>
      <c r="C40" s="151"/>
      <c r="D40" s="151"/>
      <c r="E40" s="141">
        <v>0.41666666666666602</v>
      </c>
      <c r="F40" s="142">
        <v>0.874999999999997</v>
      </c>
      <c r="G40" s="143">
        <f t="shared" si="8"/>
        <v>0.45833333333333098</v>
      </c>
      <c r="H40" s="152">
        <v>0.41666666666666602</v>
      </c>
      <c r="I40" s="142">
        <v>0.79166666666666397</v>
      </c>
      <c r="J40" s="112">
        <f t="shared" si="1"/>
        <v>8.3333333333330373E-2</v>
      </c>
      <c r="K40" s="146" t="str">
        <f t="shared" si="2"/>
        <v>2時間0分／11時間0分</v>
      </c>
      <c r="L40" s="114">
        <f t="shared" si="3"/>
        <v>36363</v>
      </c>
      <c r="M40" s="115">
        <f t="shared" si="4"/>
        <v>5454</v>
      </c>
      <c r="N40" s="116">
        <f t="shared" si="5"/>
        <v>21818</v>
      </c>
      <c r="O40" s="147">
        <f>IFERROR(VLOOKUP(VLOOKUP($I$9,リスト!$E$2:$F$6,2,0),リスト!$H$2:$K$3,2,0),0)</f>
        <v>0.20833333333333334</v>
      </c>
      <c r="P40" s="148">
        <f>IFERROR(VLOOKUP(VLOOKUP($I$9,リスト!$E$2:$F$6,2,0),リスト!$H$2:$K$3,IF(D40="",3,4),0),0)</f>
        <v>0.79166666666666663</v>
      </c>
      <c r="Q40" s="149" t="b">
        <f t="shared" si="6"/>
        <v>1</v>
      </c>
      <c r="R40" s="150">
        <f t="shared" si="7"/>
        <v>0.18181818181818182</v>
      </c>
    </row>
    <row r="41" spans="1:18" ht="30" customHeight="1">
      <c r="A41" s="90">
        <v>44450</v>
      </c>
      <c r="B41" s="60">
        <f t="shared" si="10"/>
        <v>44450</v>
      </c>
      <c r="C41" s="151"/>
      <c r="D41" s="151"/>
      <c r="E41" s="141">
        <v>0.41666666666666602</v>
      </c>
      <c r="F41" s="142">
        <v>0.91666666666666397</v>
      </c>
      <c r="G41" s="143">
        <f t="shared" si="8"/>
        <v>0.49999999999999795</v>
      </c>
      <c r="H41" s="152">
        <v>0.41666666666666602</v>
      </c>
      <c r="I41" s="142">
        <v>0.79166666666666397</v>
      </c>
      <c r="J41" s="112">
        <f t="shared" si="1"/>
        <v>0.12499999999999734</v>
      </c>
      <c r="K41" s="146" t="str">
        <f t="shared" si="2"/>
        <v>3時間0分／12時間0分</v>
      </c>
      <c r="L41" s="114">
        <f t="shared" si="3"/>
        <v>50000</v>
      </c>
      <c r="M41" s="115">
        <f t="shared" si="4"/>
        <v>7500</v>
      </c>
      <c r="N41" s="116">
        <f t="shared" si="5"/>
        <v>30000</v>
      </c>
      <c r="O41" s="147">
        <f>IFERROR(VLOOKUP(VLOOKUP($I$9,リスト!$E$2:$F$6,2,0),リスト!$H$2:$K$3,2,0),0)</f>
        <v>0.20833333333333334</v>
      </c>
      <c r="P41" s="148">
        <f>IFERROR(VLOOKUP(VLOOKUP($I$9,リスト!$E$2:$F$6,2,0),リスト!$H$2:$K$3,IF(D41="",3,4),0),0)</f>
        <v>0.79166666666666663</v>
      </c>
      <c r="Q41" s="149" t="b">
        <f t="shared" si="6"/>
        <v>1</v>
      </c>
      <c r="R41" s="150">
        <f t="shared" si="7"/>
        <v>0.25</v>
      </c>
    </row>
    <row r="42" spans="1:18" ht="30" customHeight="1" thickBot="1">
      <c r="A42" s="91">
        <v>44451</v>
      </c>
      <c r="B42" s="66">
        <f t="shared" si="0"/>
        <v>44451</v>
      </c>
      <c r="C42" s="153"/>
      <c r="D42" s="154"/>
      <c r="E42" s="155">
        <v>0.41666666666666602</v>
      </c>
      <c r="F42" s="156">
        <v>0.91666666666666397</v>
      </c>
      <c r="G42" s="143">
        <f t="shared" si="8"/>
        <v>0.49999999999999795</v>
      </c>
      <c r="H42" s="155">
        <v>0.41666666666666602</v>
      </c>
      <c r="I42" s="157">
        <v>0.79166666666666397</v>
      </c>
      <c r="J42" s="112">
        <f t="shared" si="1"/>
        <v>0.12499999999999734</v>
      </c>
      <c r="K42" s="146" t="str">
        <f t="shared" si="2"/>
        <v>3時間0分／12時間0分</v>
      </c>
      <c r="L42" s="114">
        <f t="shared" si="3"/>
        <v>50000</v>
      </c>
      <c r="M42" s="115">
        <f t="shared" si="4"/>
        <v>7500</v>
      </c>
      <c r="N42" s="116">
        <f t="shared" si="5"/>
        <v>30000</v>
      </c>
      <c r="O42" s="147">
        <f>IFERROR(VLOOKUP(VLOOKUP($I$9,リスト!$E$2:$F$6,2,0),リスト!$H$2:$K$3,2,0),0)</f>
        <v>0.20833333333333334</v>
      </c>
      <c r="P42" s="148">
        <f>IFERROR(VLOOKUP(VLOOKUP($I$9,リスト!$E$2:$F$6,2,0),リスト!$H$2:$K$3,IF(D42="",3,4),0),0)</f>
        <v>0.79166666666666663</v>
      </c>
      <c r="Q42" s="149" t="b">
        <f t="shared" si="6"/>
        <v>1</v>
      </c>
      <c r="R42" s="150">
        <f t="shared" si="7"/>
        <v>0.25</v>
      </c>
    </row>
    <row r="43" spans="1:18" ht="15.6" customHeight="1" thickTop="1">
      <c r="A43" s="68"/>
      <c r="B43" s="69"/>
      <c r="C43" s="81"/>
      <c r="D43" s="82"/>
      <c r="E43" s="80"/>
      <c r="F43" s="84"/>
      <c r="G43" s="70"/>
      <c r="H43" s="80"/>
      <c r="I43" s="80"/>
      <c r="J43" s="168" t="s">
        <v>31</v>
      </c>
      <c r="K43" s="169"/>
      <c r="L43" s="36" t="s">
        <v>20</v>
      </c>
      <c r="M43" s="37" t="s">
        <v>21</v>
      </c>
      <c r="N43" s="38" t="s">
        <v>22</v>
      </c>
      <c r="O43" s="158"/>
      <c r="P43" s="158"/>
      <c r="Q43" s="159"/>
    </row>
    <row r="44" spans="1:18" ht="30" customHeight="1" thickBot="1">
      <c r="A44" s="42"/>
      <c r="B44" s="43"/>
      <c r="C44" s="43"/>
      <c r="D44" s="43"/>
      <c r="E44" s="43"/>
      <c r="F44" s="43"/>
      <c r="G44" s="43"/>
      <c r="H44" s="43"/>
      <c r="I44" s="43"/>
      <c r="J44" s="170"/>
      <c r="K44" s="171"/>
      <c r="L44" s="39">
        <f>SUM(L19:L42)</f>
        <v>916356</v>
      </c>
      <c r="M44" s="40">
        <f t="shared" ref="M44" si="11">SUM(M19:M42)</f>
        <v>137448</v>
      </c>
      <c r="N44" s="41">
        <f>SUM(N19:N42)</f>
        <v>549816</v>
      </c>
      <c r="O44" s="158"/>
      <c r="P44" s="158"/>
      <c r="Q44" s="159"/>
    </row>
    <row r="45" spans="1:18" ht="16.2" customHeight="1">
      <c r="A45" s="44"/>
      <c r="B45" s="45"/>
      <c r="C45" s="45"/>
      <c r="D45" s="45"/>
      <c r="E45" s="45"/>
      <c r="F45" s="45"/>
      <c r="G45" s="45"/>
      <c r="H45" s="45"/>
      <c r="J45" s="172" t="s">
        <v>30</v>
      </c>
      <c r="K45" s="173"/>
      <c r="L45" s="176" t="s">
        <v>23</v>
      </c>
      <c r="M45" s="177"/>
      <c r="N45" s="178"/>
      <c r="O45" s="158"/>
      <c r="P45" s="158"/>
      <c r="Q45" s="159"/>
    </row>
    <row r="46" spans="1:18" ht="25.5" customHeight="1" thickBot="1">
      <c r="A46" s="46"/>
      <c r="B46" s="47"/>
      <c r="C46" s="47"/>
      <c r="D46" s="47"/>
      <c r="E46" s="47"/>
      <c r="F46" s="47"/>
      <c r="G46" s="47"/>
      <c r="H46" s="47"/>
      <c r="I46" s="48"/>
      <c r="J46" s="174"/>
      <c r="K46" s="175"/>
      <c r="L46" s="179">
        <f>SUM(L44:N44)</f>
        <v>1603620</v>
      </c>
      <c r="M46" s="180"/>
      <c r="N46" s="181"/>
      <c r="O46" s="158"/>
      <c r="P46" s="158"/>
      <c r="Q46" s="159"/>
    </row>
    <row r="47" spans="1:18" ht="14.4" customHeight="1" thickBot="1">
      <c r="A47" s="13"/>
      <c r="B47" s="13"/>
      <c r="C47" s="13"/>
      <c r="D47" s="13"/>
      <c r="E47" s="13"/>
      <c r="F47" s="13"/>
      <c r="G47" s="13"/>
      <c r="H47" s="13"/>
      <c r="I47" s="11"/>
      <c r="J47" s="11"/>
      <c r="K47" s="9"/>
      <c r="L47" s="9"/>
      <c r="M47" s="9"/>
      <c r="N47" s="9"/>
      <c r="Q47" s="159"/>
    </row>
    <row r="48" spans="1:18" s="159" customFormat="1" ht="20.399999999999999" customHeight="1">
      <c r="A48" s="17" t="s">
        <v>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s="159" customFormat="1" ht="20.399999999999999" customHeight="1">
      <c r="A49" s="22" t="s">
        <v>8</v>
      </c>
      <c r="B49" s="23"/>
      <c r="C49" s="24"/>
      <c r="D49" s="24"/>
      <c r="E49" s="24"/>
      <c r="F49" s="24"/>
      <c r="G49" s="24"/>
      <c r="H49" s="24"/>
      <c r="I49" s="24"/>
      <c r="J49" s="23" t="s">
        <v>9</v>
      </c>
      <c r="K49" s="23"/>
      <c r="L49" s="24"/>
      <c r="M49" s="25"/>
    </row>
    <row r="50" spans="1:13" s="159" customFormat="1" ht="20.399999999999999" customHeight="1">
      <c r="A50" s="22" t="s">
        <v>28</v>
      </c>
      <c r="B50" s="23"/>
      <c r="C50" s="24"/>
      <c r="D50" s="24"/>
      <c r="E50" s="24"/>
      <c r="F50" s="24"/>
      <c r="G50" s="24"/>
      <c r="H50" s="24"/>
      <c r="I50" s="24"/>
      <c r="J50" s="23" t="s">
        <v>10</v>
      </c>
      <c r="K50" s="23"/>
      <c r="L50" s="24"/>
      <c r="M50" s="25"/>
    </row>
    <row r="51" spans="1:13" s="160" customFormat="1" ht="20.399999999999999" customHeight="1" thickBot="1">
      <c r="A51" s="26" t="s">
        <v>37</v>
      </c>
      <c r="B51" s="27"/>
      <c r="C51" s="28"/>
      <c r="D51" s="28"/>
      <c r="E51" s="28"/>
      <c r="F51" s="28"/>
      <c r="G51" s="28"/>
      <c r="H51" s="28"/>
      <c r="I51" s="28"/>
      <c r="J51" s="27" t="s">
        <v>11</v>
      </c>
      <c r="K51" s="27"/>
      <c r="L51" s="28"/>
      <c r="M51" s="29"/>
    </row>
    <row r="53" spans="1:13" ht="16.2">
      <c r="A53" s="30" t="s">
        <v>32</v>
      </c>
    </row>
    <row r="54" spans="1:13" s="138" customFormat="1" ht="16.2">
      <c r="A54" s="30" t="s">
        <v>39</v>
      </c>
      <c r="B54" s="161"/>
      <c r="C54" s="161"/>
    </row>
    <row r="55" spans="1:13" s="138" customFormat="1" ht="16.2">
      <c r="A55" s="30" t="s">
        <v>38</v>
      </c>
      <c r="B55" s="161"/>
      <c r="C55" s="161"/>
    </row>
    <row r="56" spans="1:13">
      <c r="B56" s="162"/>
    </row>
  </sheetData>
  <sheetProtection password="CC31" sheet="1" selectLockedCells="1"/>
  <mergeCells count="23">
    <mergeCell ref="J45:K46"/>
    <mergeCell ref="A9:H9"/>
    <mergeCell ref="I9:J9"/>
    <mergeCell ref="A11:H11"/>
    <mergeCell ref="K12:K13"/>
    <mergeCell ref="A15:N15"/>
    <mergeCell ref="A17:B18"/>
    <mergeCell ref="C17:C18"/>
    <mergeCell ref="D17:D18"/>
    <mergeCell ref="E17:G17"/>
    <mergeCell ref="H17:J17"/>
    <mergeCell ref="K17:K18"/>
    <mergeCell ref="L17:N17"/>
    <mergeCell ref="L46:N46"/>
    <mergeCell ref="L45:N45"/>
    <mergeCell ref="J43:K44"/>
    <mergeCell ref="A10:H10"/>
    <mergeCell ref="I10:J10"/>
    <mergeCell ref="L12:L13"/>
    <mergeCell ref="M12:N13"/>
    <mergeCell ref="A13:H13"/>
    <mergeCell ref="A12:H12"/>
    <mergeCell ref="J12:J13"/>
  </mergeCells>
  <phoneticPr fontId="1"/>
  <pageMargins left="0.70866141732283472" right="0.70866141732283472" top="0.35433070866141736" bottom="0.15748031496062992" header="0.31496062992125984" footer="0.31496062992125984"/>
  <pageSetup paperSize="9" scale="46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リスト!$M$2</xm:f>
          </x14:formula1>
          <xm:sqref>C19:D42 I10:J10</xm:sqref>
        </x14:dataValidation>
        <x14:dataValidation type="list" allowBlank="1" showInputMessage="1" showErrorMessage="1">
          <x14:formula1>
            <xm:f>リスト!$A$2:$A$290</xm:f>
          </x14:formula1>
          <xm:sqref>E19:F42 H19:I42</xm:sqref>
        </x14:dataValidation>
        <x14:dataValidation type="list" allowBlank="1" showInputMessage="1" showErrorMessage="1">
          <x14:formula1>
            <xm:f>リスト!$E$2:$E$6</xm:f>
          </x14:formula1>
          <xm:sqref>I9:J9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90"/>
  <sheetViews>
    <sheetView workbookViewId="0">
      <selection activeCell="E9" sqref="E9"/>
    </sheetView>
  </sheetViews>
  <sheetFormatPr defaultRowHeight="14.4"/>
  <cols>
    <col min="1" max="1" width="18.69921875" style="33" bestFit="1" customWidth="1"/>
    <col min="2" max="2" width="4.59765625" style="33" customWidth="1"/>
    <col min="3" max="3" width="24.59765625" customWidth="1"/>
    <col min="4" max="4" width="5" customWidth="1"/>
    <col min="5" max="5" width="36.19921875" customWidth="1"/>
    <col min="6" max="6" width="14" customWidth="1"/>
    <col min="7" max="7" width="6.3984375" customWidth="1"/>
    <col min="8" max="8" width="18.3984375" bestFit="1" customWidth="1"/>
    <col min="9" max="10" width="9.5" bestFit="1" customWidth="1"/>
    <col min="11" max="11" width="20.5" bestFit="1" customWidth="1"/>
    <col min="12" max="12" width="6.3984375" customWidth="1"/>
  </cols>
  <sheetData>
    <row r="1" spans="1:13">
      <c r="A1" s="93" t="s">
        <v>74</v>
      </c>
      <c r="B1" s="49"/>
      <c r="C1" s="78" t="s">
        <v>40</v>
      </c>
      <c r="D1" s="35"/>
      <c r="E1" s="78" t="s">
        <v>41</v>
      </c>
      <c r="F1" s="78" t="s">
        <v>76</v>
      </c>
      <c r="G1" s="35"/>
      <c r="H1" s="78" t="s">
        <v>75</v>
      </c>
      <c r="I1" s="78" t="s">
        <v>42</v>
      </c>
      <c r="J1" s="78" t="s">
        <v>43</v>
      </c>
      <c r="K1" s="78" t="s">
        <v>44</v>
      </c>
      <c r="L1" s="35"/>
      <c r="M1" s="78" t="s">
        <v>77</v>
      </c>
    </row>
    <row r="2" spans="1:13">
      <c r="A2" s="34">
        <v>0.20833333333333334</v>
      </c>
      <c r="B2" s="49"/>
      <c r="C2" s="31" t="s">
        <v>47</v>
      </c>
      <c r="D2" s="35"/>
      <c r="E2" s="31" t="s">
        <v>84</v>
      </c>
      <c r="F2" s="31">
        <v>19</v>
      </c>
      <c r="G2" s="35"/>
      <c r="H2" s="31">
        <v>18</v>
      </c>
      <c r="I2" s="32">
        <v>0.20833333333333334</v>
      </c>
      <c r="J2" s="32">
        <v>0.75</v>
      </c>
      <c r="K2" s="32">
        <v>0.79166666666666663</v>
      </c>
      <c r="L2" s="35"/>
      <c r="M2" s="31" t="s">
        <v>78</v>
      </c>
    </row>
    <row r="3" spans="1:13">
      <c r="A3" s="34">
        <v>0.21180555555555555</v>
      </c>
      <c r="B3" s="49"/>
      <c r="C3" s="31" t="s">
        <v>48</v>
      </c>
      <c r="D3" s="35"/>
      <c r="E3" s="31" t="s">
        <v>82</v>
      </c>
      <c r="F3" s="31">
        <v>19</v>
      </c>
      <c r="G3" s="35"/>
      <c r="H3" s="31">
        <v>19</v>
      </c>
      <c r="I3" s="32">
        <v>0.20833333333333334</v>
      </c>
      <c r="J3" s="32">
        <v>0.79166666666666663</v>
      </c>
      <c r="K3" s="32">
        <v>0.79166666666666663</v>
      </c>
      <c r="L3" s="35"/>
    </row>
    <row r="4" spans="1:13">
      <c r="A4" s="34">
        <v>0.21527777777777779</v>
      </c>
      <c r="B4" s="49"/>
      <c r="C4" s="31" t="s">
        <v>49</v>
      </c>
      <c r="D4" s="35"/>
      <c r="E4" s="31" t="s">
        <v>85</v>
      </c>
      <c r="F4" s="31">
        <v>19</v>
      </c>
      <c r="G4" s="35"/>
      <c r="H4" s="35"/>
      <c r="I4" s="35"/>
      <c r="J4" s="35"/>
      <c r="K4" s="35"/>
      <c r="L4" s="35"/>
    </row>
    <row r="5" spans="1:13">
      <c r="A5" s="34">
        <v>0.21875</v>
      </c>
      <c r="B5" s="49"/>
      <c r="C5" s="31" t="s">
        <v>50</v>
      </c>
      <c r="D5" s="35"/>
      <c r="E5" s="31" t="s">
        <v>86</v>
      </c>
      <c r="F5" s="31">
        <v>19</v>
      </c>
      <c r="G5" s="35"/>
      <c r="H5" s="35"/>
      <c r="I5" s="35"/>
      <c r="J5" s="35"/>
      <c r="K5" s="35"/>
      <c r="L5" s="35"/>
    </row>
    <row r="6" spans="1:13">
      <c r="A6" s="34">
        <v>0.22222222222222199</v>
      </c>
      <c r="B6" s="49"/>
      <c r="C6" s="31" t="s">
        <v>51</v>
      </c>
      <c r="D6" s="35"/>
      <c r="E6" s="31" t="s">
        <v>87</v>
      </c>
      <c r="F6" s="92">
        <v>18</v>
      </c>
      <c r="G6" s="35"/>
      <c r="H6" s="35"/>
      <c r="I6" s="35"/>
      <c r="J6" s="35"/>
      <c r="K6" s="35"/>
      <c r="L6" s="35"/>
    </row>
    <row r="7" spans="1:13">
      <c r="A7" s="34">
        <v>0.225694444444444</v>
      </c>
      <c r="B7" s="49"/>
      <c r="C7" s="31" t="s">
        <v>52</v>
      </c>
      <c r="D7" s="35"/>
    </row>
    <row r="8" spans="1:13">
      <c r="A8" s="34">
        <v>0.22916666666666699</v>
      </c>
      <c r="B8" s="49"/>
      <c r="C8" s="31" t="s">
        <v>53</v>
      </c>
      <c r="D8" s="35"/>
      <c r="E8" t="s">
        <v>89</v>
      </c>
    </row>
    <row r="9" spans="1:13">
      <c r="A9" s="34">
        <v>0.23263888888888901</v>
      </c>
      <c r="B9" s="49"/>
      <c r="C9" s="31" t="s">
        <v>54</v>
      </c>
      <c r="D9" s="35"/>
    </row>
    <row r="10" spans="1:13">
      <c r="A10" s="34">
        <v>0.23611111111111099</v>
      </c>
      <c r="B10" s="49"/>
      <c r="C10" s="31" t="s">
        <v>55</v>
      </c>
      <c r="D10" s="35"/>
    </row>
    <row r="11" spans="1:13">
      <c r="A11" s="34">
        <v>0.23958333333333301</v>
      </c>
      <c r="B11" s="49"/>
      <c r="C11" s="31" t="s">
        <v>56</v>
      </c>
      <c r="D11" s="35"/>
    </row>
    <row r="12" spans="1:13">
      <c r="A12" s="34">
        <v>0.243055555555555</v>
      </c>
      <c r="B12" s="49"/>
      <c r="C12" s="31" t="s">
        <v>57</v>
      </c>
      <c r="D12" s="35"/>
    </row>
    <row r="13" spans="1:13">
      <c r="A13" s="34">
        <v>0.24652777777777801</v>
      </c>
      <c r="B13" s="49"/>
      <c r="C13" s="31" t="s">
        <v>58</v>
      </c>
      <c r="D13" s="35"/>
    </row>
    <row r="14" spans="1:13">
      <c r="A14" s="34">
        <v>0.25</v>
      </c>
      <c r="B14" s="49"/>
      <c r="C14" s="31" t="s">
        <v>59</v>
      </c>
      <c r="D14" s="35"/>
    </row>
    <row r="15" spans="1:13">
      <c r="A15" s="34">
        <v>0.25347222222222199</v>
      </c>
      <c r="B15" s="49"/>
      <c r="C15" s="31" t="s">
        <v>60</v>
      </c>
      <c r="D15" s="35"/>
    </row>
    <row r="16" spans="1:13">
      <c r="A16" s="34">
        <v>0.25694444444444398</v>
      </c>
      <c r="B16" s="49"/>
      <c r="C16" s="31" t="s">
        <v>61</v>
      </c>
      <c r="D16" s="35"/>
      <c r="F16" s="79"/>
    </row>
    <row r="17" spans="1:6">
      <c r="A17" s="34">
        <v>0.26041666666666602</v>
      </c>
      <c r="B17" s="49"/>
      <c r="C17" s="31" t="s">
        <v>62</v>
      </c>
      <c r="D17" s="35"/>
      <c r="F17" s="79"/>
    </row>
    <row r="18" spans="1:6">
      <c r="A18" s="34">
        <v>0.26388888888888901</v>
      </c>
      <c r="B18" s="49"/>
      <c r="C18" s="31" t="s">
        <v>63</v>
      </c>
      <c r="D18" s="35"/>
      <c r="F18" s="79"/>
    </row>
    <row r="19" spans="1:6">
      <c r="A19" s="34">
        <v>0.26736111111111099</v>
      </c>
      <c r="B19" s="49"/>
      <c r="C19" s="31" t="s">
        <v>64</v>
      </c>
      <c r="D19" s="35"/>
      <c r="F19" s="79"/>
    </row>
    <row r="20" spans="1:6">
      <c r="A20" s="34">
        <v>0.27083333333333298</v>
      </c>
      <c r="B20" s="49"/>
      <c r="C20" s="31" t="s">
        <v>65</v>
      </c>
      <c r="D20" s="35"/>
    </row>
    <row r="21" spans="1:6">
      <c r="A21" s="34">
        <v>0.27430555555555503</v>
      </c>
      <c r="B21" s="49"/>
      <c r="C21" s="31" t="s">
        <v>66</v>
      </c>
      <c r="D21" s="35"/>
    </row>
    <row r="22" spans="1:6">
      <c r="A22" s="34">
        <v>0.27777777777777801</v>
      </c>
      <c r="B22" s="49"/>
      <c r="C22" s="31" t="s">
        <v>67</v>
      </c>
      <c r="D22" s="35"/>
    </row>
    <row r="23" spans="1:6">
      <c r="A23" s="34">
        <v>0.28125</v>
      </c>
      <c r="B23" s="49"/>
      <c r="C23" s="31" t="s">
        <v>68</v>
      </c>
      <c r="D23" s="35"/>
    </row>
    <row r="24" spans="1:6">
      <c r="A24" s="34">
        <v>0.28472222222222199</v>
      </c>
      <c r="B24" s="49"/>
      <c r="C24" s="31" t="s">
        <v>69</v>
      </c>
      <c r="D24" s="35"/>
    </row>
    <row r="25" spans="1:6">
      <c r="A25" s="34">
        <v>0.28819444444444398</v>
      </c>
      <c r="B25" s="49"/>
      <c r="C25" s="31" t="s">
        <v>70</v>
      </c>
      <c r="D25" s="35"/>
    </row>
    <row r="26" spans="1:6">
      <c r="A26" s="34">
        <v>0.29166666666666602</v>
      </c>
      <c r="B26" s="49"/>
      <c r="C26" s="31" t="s">
        <v>71</v>
      </c>
      <c r="D26" s="35"/>
    </row>
    <row r="27" spans="1:6">
      <c r="A27" s="34">
        <v>0.29513888888888901</v>
      </c>
      <c r="B27" s="49"/>
      <c r="C27" s="31" t="s">
        <v>72</v>
      </c>
      <c r="D27" s="35"/>
    </row>
    <row r="28" spans="1:6">
      <c r="A28" s="34">
        <v>0.29861111111111099</v>
      </c>
      <c r="B28" s="49"/>
      <c r="C28" s="31" t="s">
        <v>73</v>
      </c>
      <c r="D28" s="35"/>
    </row>
    <row r="29" spans="1:6">
      <c r="A29" s="34">
        <v>0.30208333333333298</v>
      </c>
      <c r="B29" s="49"/>
      <c r="C29" s="35"/>
      <c r="D29" s="35"/>
    </row>
    <row r="30" spans="1:6">
      <c r="A30" s="34">
        <v>0.30555555555555503</v>
      </c>
      <c r="B30" s="49"/>
      <c r="C30" s="35"/>
      <c r="D30" s="35"/>
    </row>
    <row r="31" spans="1:6">
      <c r="A31" s="34">
        <v>0.30902777777777701</v>
      </c>
      <c r="B31" s="49"/>
      <c r="C31" s="35"/>
      <c r="D31" s="35"/>
    </row>
    <row r="32" spans="1:6">
      <c r="A32" s="34">
        <v>0.312499999999999</v>
      </c>
      <c r="B32" s="49"/>
      <c r="C32" s="35"/>
      <c r="D32" s="35"/>
    </row>
    <row r="33" spans="1:4">
      <c r="A33" s="34">
        <v>0.31597222222222199</v>
      </c>
      <c r="B33" s="49"/>
      <c r="C33" s="35"/>
      <c r="D33" s="35"/>
    </row>
    <row r="34" spans="1:4">
      <c r="A34" s="34">
        <v>0.31944444444444398</v>
      </c>
      <c r="B34" s="49"/>
      <c r="C34" s="35"/>
      <c r="D34" s="35"/>
    </row>
    <row r="35" spans="1:4">
      <c r="A35" s="34">
        <v>0.32291666666666602</v>
      </c>
      <c r="B35" s="49"/>
      <c r="C35" s="35"/>
      <c r="D35" s="35"/>
    </row>
    <row r="36" spans="1:4">
      <c r="A36" s="34">
        <v>0.32638888888888801</v>
      </c>
      <c r="B36" s="49"/>
      <c r="C36" s="35"/>
      <c r="D36" s="35"/>
    </row>
    <row r="37" spans="1:4">
      <c r="A37" s="34">
        <v>0.32986111111110999</v>
      </c>
      <c r="B37" s="49"/>
      <c r="C37" s="35"/>
      <c r="D37" s="35"/>
    </row>
    <row r="38" spans="1:4">
      <c r="A38" s="34">
        <v>0.33333333333333298</v>
      </c>
      <c r="B38" s="49"/>
      <c r="C38" s="35"/>
      <c r="D38" s="35"/>
    </row>
    <row r="39" spans="1:4">
      <c r="A39" s="34">
        <v>0.33680555555555503</v>
      </c>
      <c r="B39" s="49"/>
    </row>
    <row r="40" spans="1:4">
      <c r="A40" s="34">
        <v>0.34027777777777701</v>
      </c>
      <c r="B40" s="49"/>
    </row>
    <row r="41" spans="1:4">
      <c r="A41" s="34">
        <v>0.343749999999999</v>
      </c>
      <c r="B41" s="49"/>
    </row>
    <row r="42" spans="1:4">
      <c r="A42" s="34">
        <v>0.34722222222222099</v>
      </c>
      <c r="B42" s="49"/>
    </row>
    <row r="43" spans="1:4">
      <c r="A43" s="34">
        <v>0.35069444444444398</v>
      </c>
      <c r="B43" s="49"/>
    </row>
    <row r="44" spans="1:4">
      <c r="A44" s="34">
        <v>0.35416666666666602</v>
      </c>
      <c r="B44" s="49"/>
    </row>
    <row r="45" spans="1:4">
      <c r="A45" s="34">
        <v>0.35763888888888801</v>
      </c>
      <c r="B45" s="49"/>
    </row>
    <row r="46" spans="1:4">
      <c r="A46" s="34">
        <v>0.36111111111110999</v>
      </c>
      <c r="B46" s="49"/>
    </row>
    <row r="47" spans="1:4">
      <c r="A47" s="34">
        <v>0.36458333333333198</v>
      </c>
      <c r="B47" s="49"/>
    </row>
    <row r="48" spans="1:4">
      <c r="A48" s="34">
        <v>0.36805555555555503</v>
      </c>
      <c r="B48" s="49"/>
    </row>
    <row r="49" spans="1:2">
      <c r="A49" s="34">
        <v>0.37152777777777701</v>
      </c>
      <c r="B49" s="49"/>
    </row>
    <row r="50" spans="1:2">
      <c r="A50" s="34">
        <v>0.374999999999999</v>
      </c>
      <c r="B50" s="49"/>
    </row>
    <row r="51" spans="1:2">
      <c r="A51" s="34">
        <v>0.37847222222222099</v>
      </c>
    </row>
    <row r="52" spans="1:2">
      <c r="A52" s="34">
        <v>0.38194444444444298</v>
      </c>
    </row>
    <row r="53" spans="1:2">
      <c r="A53" s="34">
        <v>0.38541666666666602</v>
      </c>
    </row>
    <row r="54" spans="1:2">
      <c r="A54" s="34">
        <v>0.38888888888888801</v>
      </c>
    </row>
    <row r="55" spans="1:2">
      <c r="A55" s="34">
        <v>0.39236111111110999</v>
      </c>
    </row>
    <row r="56" spans="1:2">
      <c r="A56" s="34">
        <v>0.39583333333333198</v>
      </c>
    </row>
    <row r="57" spans="1:2">
      <c r="A57" s="34">
        <v>0.39930555555555503</v>
      </c>
    </row>
    <row r="58" spans="1:2">
      <c r="A58" s="34">
        <v>0.40277777777777701</v>
      </c>
    </row>
    <row r="59" spans="1:2">
      <c r="A59" s="34">
        <v>0.406249999999999</v>
      </c>
    </row>
    <row r="60" spans="1:2">
      <c r="A60" s="34">
        <v>0.40972222222222099</v>
      </c>
    </row>
    <row r="61" spans="1:2">
      <c r="A61" s="34">
        <v>0.41319444444444298</v>
      </c>
    </row>
    <row r="62" spans="1:2">
      <c r="A62" s="34">
        <v>0.41666666666666602</v>
      </c>
    </row>
    <row r="63" spans="1:2">
      <c r="A63" s="34">
        <v>0.42013888888888801</v>
      </c>
    </row>
    <row r="64" spans="1:2">
      <c r="A64" s="34">
        <v>0.42361111111110999</v>
      </c>
    </row>
    <row r="65" spans="1:1">
      <c r="A65" s="34">
        <v>0.42708333333333198</v>
      </c>
    </row>
    <row r="66" spans="1:1">
      <c r="A66" s="34">
        <v>0.43055555555555403</v>
      </c>
    </row>
    <row r="67" spans="1:1">
      <c r="A67" s="34">
        <v>0.43402777777777701</v>
      </c>
    </row>
    <row r="68" spans="1:1">
      <c r="A68" s="34">
        <v>0.437499999999999</v>
      </c>
    </row>
    <row r="69" spans="1:1">
      <c r="A69" s="34">
        <v>0.44097222222222099</v>
      </c>
    </row>
    <row r="70" spans="1:1">
      <c r="A70" s="34">
        <v>0.44444444444444298</v>
      </c>
    </row>
    <row r="71" spans="1:1">
      <c r="A71" s="34">
        <v>0.44791666666666502</v>
      </c>
    </row>
    <row r="72" spans="1:1">
      <c r="A72" s="34">
        <v>0.45138888888888801</v>
      </c>
    </row>
    <row r="73" spans="1:1">
      <c r="A73" s="34">
        <v>0.45486111111110999</v>
      </c>
    </row>
    <row r="74" spans="1:1">
      <c r="A74" s="34">
        <v>0.45833333333333198</v>
      </c>
    </row>
    <row r="75" spans="1:1">
      <c r="A75" s="34">
        <v>0.46180555555555403</v>
      </c>
    </row>
    <row r="76" spans="1:1">
      <c r="A76" s="34">
        <v>0.46527777777777701</v>
      </c>
    </row>
    <row r="77" spans="1:1">
      <c r="A77" s="34">
        <v>0.468749999999999</v>
      </c>
    </row>
    <row r="78" spans="1:1">
      <c r="A78" s="34">
        <v>0.47222222222222099</v>
      </c>
    </row>
    <row r="79" spans="1:1">
      <c r="A79" s="34">
        <v>0.47569444444444298</v>
      </c>
    </row>
    <row r="80" spans="1:1">
      <c r="A80" s="34">
        <v>0.47916666666666502</v>
      </c>
    </row>
    <row r="81" spans="1:1">
      <c r="A81" s="34">
        <v>0.48263888888888801</v>
      </c>
    </row>
    <row r="82" spans="1:1">
      <c r="A82" s="34">
        <v>0.48611111111110999</v>
      </c>
    </row>
    <row r="83" spans="1:1">
      <c r="A83" s="34">
        <v>0.48958333333333198</v>
      </c>
    </row>
    <row r="84" spans="1:1">
      <c r="A84" s="34">
        <v>0.49305555555555403</v>
      </c>
    </row>
    <row r="85" spans="1:1">
      <c r="A85" s="34">
        <v>0.49652777777777601</v>
      </c>
    </row>
    <row r="86" spans="1:1">
      <c r="A86" s="34">
        <v>0.499999999999999</v>
      </c>
    </row>
    <row r="87" spans="1:1">
      <c r="A87" s="34">
        <v>0.50347222222222099</v>
      </c>
    </row>
    <row r="88" spans="1:1">
      <c r="A88" s="34">
        <v>0.50694444444444298</v>
      </c>
    </row>
    <row r="89" spans="1:1">
      <c r="A89" s="34">
        <v>0.51041666666666496</v>
      </c>
    </row>
    <row r="90" spans="1:1">
      <c r="A90" s="34">
        <v>0.51388888888888695</v>
      </c>
    </row>
    <row r="91" spans="1:1">
      <c r="A91" s="34">
        <v>0.51736111111111005</v>
      </c>
    </row>
    <row r="92" spans="1:1">
      <c r="A92" s="34">
        <v>0.52083333333333204</v>
      </c>
    </row>
    <row r="93" spans="1:1">
      <c r="A93" s="34">
        <v>0.52430555555555403</v>
      </c>
    </row>
    <row r="94" spans="1:1">
      <c r="A94" s="34">
        <v>0.52777777777777601</v>
      </c>
    </row>
    <row r="95" spans="1:1">
      <c r="A95" s="34">
        <v>0.531249999999999</v>
      </c>
    </row>
    <row r="96" spans="1:1">
      <c r="A96" s="34">
        <v>0.53472222222222099</v>
      </c>
    </row>
    <row r="97" spans="1:1">
      <c r="A97" s="34">
        <v>0.53819444444444298</v>
      </c>
    </row>
    <row r="98" spans="1:1">
      <c r="A98" s="34">
        <v>0.54166666666666496</v>
      </c>
    </row>
    <row r="99" spans="1:1">
      <c r="A99" s="34">
        <v>0.54513888888888695</v>
      </c>
    </row>
    <row r="100" spans="1:1">
      <c r="A100" s="34">
        <v>0.54861111111111005</v>
      </c>
    </row>
    <row r="101" spans="1:1">
      <c r="A101" s="34">
        <v>0.55208333333333204</v>
      </c>
    </row>
    <row r="102" spans="1:1">
      <c r="A102" s="34">
        <v>0.55555555555555403</v>
      </c>
    </row>
    <row r="103" spans="1:1">
      <c r="A103" s="34">
        <v>0.55902777777777601</v>
      </c>
    </row>
    <row r="104" spans="1:1">
      <c r="A104" s="34">
        <v>0.562499999999998</v>
      </c>
    </row>
    <row r="105" spans="1:1">
      <c r="A105" s="34">
        <v>0.56597222222222099</v>
      </c>
    </row>
    <row r="106" spans="1:1">
      <c r="A106" s="34">
        <v>0.56944444444444298</v>
      </c>
    </row>
    <row r="107" spans="1:1">
      <c r="A107" s="34">
        <v>0.57291666666666496</v>
      </c>
    </row>
    <row r="108" spans="1:1">
      <c r="A108" s="34">
        <v>0.57638888888888695</v>
      </c>
    </row>
    <row r="109" spans="1:1">
      <c r="A109" s="34">
        <v>0.57986111111110905</v>
      </c>
    </row>
    <row r="110" spans="1:1">
      <c r="A110" s="34">
        <v>0.58333333333333204</v>
      </c>
    </row>
    <row r="111" spans="1:1">
      <c r="A111" s="34">
        <v>0.58680555555555403</v>
      </c>
    </row>
    <row r="112" spans="1:1">
      <c r="A112" s="34">
        <v>0.59027777777777601</v>
      </c>
    </row>
    <row r="113" spans="1:1">
      <c r="A113" s="34">
        <v>0.593749999999998</v>
      </c>
    </row>
    <row r="114" spans="1:1">
      <c r="A114" s="34">
        <v>0.59722222222222099</v>
      </c>
    </row>
    <row r="115" spans="1:1">
      <c r="A115" s="34">
        <v>0.60069444444444298</v>
      </c>
    </row>
    <row r="116" spans="1:1">
      <c r="A116" s="34">
        <v>0.60416666666666496</v>
      </c>
    </row>
    <row r="117" spans="1:1">
      <c r="A117" s="34">
        <v>0.60763888888888695</v>
      </c>
    </row>
    <row r="118" spans="1:1">
      <c r="A118" s="34">
        <v>0.61111111111110905</v>
      </c>
    </row>
    <row r="119" spans="1:1">
      <c r="A119" s="34">
        <v>0.61458333333333204</v>
      </c>
    </row>
    <row r="120" spans="1:1">
      <c r="A120" s="34">
        <v>0.61805555555555403</v>
      </c>
    </row>
    <row r="121" spans="1:1">
      <c r="A121" s="34">
        <v>0.62152777777777601</v>
      </c>
    </row>
    <row r="122" spans="1:1">
      <c r="A122" s="34">
        <v>0.624999999999998</v>
      </c>
    </row>
    <row r="123" spans="1:1">
      <c r="A123" s="34">
        <v>0.62847222222221999</v>
      </c>
    </row>
    <row r="124" spans="1:1">
      <c r="A124" s="34">
        <v>0.63194444444444298</v>
      </c>
    </row>
    <row r="125" spans="1:1">
      <c r="A125" s="34">
        <v>0.63541666666666496</v>
      </c>
    </row>
    <row r="126" spans="1:1">
      <c r="A126" s="34">
        <v>0.63888888888888695</v>
      </c>
    </row>
    <row r="127" spans="1:1">
      <c r="A127" s="34">
        <v>0.64236111111110905</v>
      </c>
    </row>
    <row r="128" spans="1:1">
      <c r="A128" s="34">
        <v>0.64583333333333104</v>
      </c>
    </row>
    <row r="129" spans="1:1">
      <c r="A129" s="34">
        <v>0.64930555555555403</v>
      </c>
    </row>
    <row r="130" spans="1:1">
      <c r="A130" s="34">
        <v>0.65277777777777601</v>
      </c>
    </row>
    <row r="131" spans="1:1">
      <c r="A131" s="34">
        <v>0.656249999999998</v>
      </c>
    </row>
    <row r="132" spans="1:1">
      <c r="A132" s="34">
        <v>0.65972222222221999</v>
      </c>
    </row>
    <row r="133" spans="1:1">
      <c r="A133" s="34">
        <v>0.66319444444444198</v>
      </c>
    </row>
    <row r="134" spans="1:1">
      <c r="A134" s="34">
        <v>0.66666666666666496</v>
      </c>
    </row>
    <row r="135" spans="1:1">
      <c r="A135" s="34">
        <v>0.67013888888888695</v>
      </c>
    </row>
    <row r="136" spans="1:1">
      <c r="A136" s="34">
        <v>0.67361111111110905</v>
      </c>
    </row>
    <row r="137" spans="1:1">
      <c r="A137" s="34">
        <v>0.67708333333333104</v>
      </c>
    </row>
    <row r="138" spans="1:1">
      <c r="A138" s="34">
        <v>0.68055555555555403</v>
      </c>
    </row>
    <row r="139" spans="1:1">
      <c r="A139" s="34">
        <v>0.68402777777777601</v>
      </c>
    </row>
    <row r="140" spans="1:1">
      <c r="A140" s="34">
        <v>0.687499999999998</v>
      </c>
    </row>
    <row r="141" spans="1:1">
      <c r="A141" s="34">
        <v>0.69097222222221999</v>
      </c>
    </row>
    <row r="142" spans="1:1">
      <c r="A142" s="34">
        <v>0.69444444444444198</v>
      </c>
    </row>
    <row r="143" spans="1:1">
      <c r="A143" s="34">
        <v>0.69791666666666496</v>
      </c>
    </row>
    <row r="144" spans="1:1">
      <c r="A144" s="34">
        <v>0.70138888888888695</v>
      </c>
    </row>
    <row r="145" spans="1:1">
      <c r="A145" s="34">
        <v>0.70486111111110905</v>
      </c>
    </row>
    <row r="146" spans="1:1">
      <c r="A146" s="34">
        <v>0.70833333333333104</v>
      </c>
    </row>
    <row r="147" spans="1:1">
      <c r="A147" s="34">
        <v>0.71180555555555303</v>
      </c>
    </row>
    <row r="148" spans="1:1">
      <c r="A148" s="34">
        <v>0.71527777777777601</v>
      </c>
    </row>
    <row r="149" spans="1:1">
      <c r="A149" s="34">
        <v>0.718749999999998</v>
      </c>
    </row>
    <row r="150" spans="1:1">
      <c r="A150" s="34">
        <v>0.72222222222221999</v>
      </c>
    </row>
    <row r="151" spans="1:1">
      <c r="A151" s="34">
        <v>0.72569444444444198</v>
      </c>
    </row>
    <row r="152" spans="1:1">
      <c r="A152" s="34">
        <v>0.72916666666666397</v>
      </c>
    </row>
    <row r="153" spans="1:1">
      <c r="A153" s="34">
        <v>0.73263888888888695</v>
      </c>
    </row>
    <row r="154" spans="1:1">
      <c r="A154" s="34">
        <v>0.73611111111110905</v>
      </c>
    </row>
    <row r="155" spans="1:1">
      <c r="A155" s="34">
        <v>0.73958333333333104</v>
      </c>
    </row>
    <row r="156" spans="1:1">
      <c r="A156" s="34">
        <v>0.74305555555555303</v>
      </c>
    </row>
    <row r="157" spans="1:1">
      <c r="A157" s="34">
        <v>0.74652777777777601</v>
      </c>
    </row>
    <row r="158" spans="1:1">
      <c r="A158" s="34">
        <v>0.749999999999998</v>
      </c>
    </row>
    <row r="159" spans="1:1">
      <c r="A159" s="34">
        <v>0.75347222222221999</v>
      </c>
    </row>
    <row r="160" spans="1:1">
      <c r="A160" s="34">
        <v>0.75694444444444198</v>
      </c>
    </row>
    <row r="161" spans="1:1">
      <c r="A161" s="34">
        <v>0.76041666666666397</v>
      </c>
    </row>
    <row r="162" spans="1:1">
      <c r="A162" s="34">
        <v>0.76388888888888695</v>
      </c>
    </row>
    <row r="163" spans="1:1">
      <c r="A163" s="34">
        <v>0.76736111111110905</v>
      </c>
    </row>
    <row r="164" spans="1:1">
      <c r="A164" s="34">
        <v>0.77083333333333104</v>
      </c>
    </row>
    <row r="165" spans="1:1">
      <c r="A165" s="34">
        <v>0.77430555555555303</v>
      </c>
    </row>
    <row r="166" spans="1:1">
      <c r="A166" s="34">
        <v>0.77777777777777501</v>
      </c>
    </row>
    <row r="167" spans="1:1">
      <c r="A167" s="34">
        <v>0.781249999999998</v>
      </c>
    </row>
    <row r="168" spans="1:1">
      <c r="A168" s="34">
        <v>0.78472222222221999</v>
      </c>
    </row>
    <row r="169" spans="1:1">
      <c r="A169" s="34">
        <v>0.78819444444444198</v>
      </c>
    </row>
    <row r="170" spans="1:1">
      <c r="A170" s="34">
        <v>0.79166666666666397</v>
      </c>
    </row>
    <row r="171" spans="1:1">
      <c r="A171" s="34">
        <v>0.79513888888888595</v>
      </c>
    </row>
    <row r="172" spans="1:1">
      <c r="A172" s="34">
        <v>0.79861111111110905</v>
      </c>
    </row>
    <row r="173" spans="1:1">
      <c r="A173" s="34">
        <v>0.80208333333333104</v>
      </c>
    </row>
    <row r="174" spans="1:1">
      <c r="A174" s="34">
        <v>0.80555555555555303</v>
      </c>
    </row>
    <row r="175" spans="1:1">
      <c r="A175" s="34">
        <v>0.80902777777777501</v>
      </c>
    </row>
    <row r="176" spans="1:1">
      <c r="A176" s="34">
        <v>0.812499999999998</v>
      </c>
    </row>
    <row r="177" spans="1:1">
      <c r="A177" s="34">
        <v>0.81597222222221999</v>
      </c>
    </row>
    <row r="178" spans="1:1">
      <c r="A178" s="34">
        <v>0.81944444444444198</v>
      </c>
    </row>
    <row r="179" spans="1:1">
      <c r="A179" s="34">
        <v>0.82291666666666397</v>
      </c>
    </row>
    <row r="180" spans="1:1">
      <c r="A180" s="34">
        <v>0.82638888888888595</v>
      </c>
    </row>
    <row r="181" spans="1:1">
      <c r="A181" s="34">
        <v>0.82986111111110905</v>
      </c>
    </row>
    <row r="182" spans="1:1">
      <c r="A182" s="34">
        <v>0.83333333333333104</v>
      </c>
    </row>
    <row r="183" spans="1:1">
      <c r="A183" s="34">
        <v>0.83680555555555303</v>
      </c>
    </row>
    <row r="184" spans="1:1">
      <c r="A184" s="34">
        <v>0.84027777777777501</v>
      </c>
    </row>
    <row r="185" spans="1:1">
      <c r="A185" s="34">
        <v>0.843749999999997</v>
      </c>
    </row>
    <row r="186" spans="1:1">
      <c r="A186" s="34">
        <v>0.84722222222221999</v>
      </c>
    </row>
    <row r="187" spans="1:1">
      <c r="A187" s="34">
        <v>0.85069444444444198</v>
      </c>
    </row>
    <row r="188" spans="1:1">
      <c r="A188" s="34">
        <v>0.85416666666666397</v>
      </c>
    </row>
    <row r="189" spans="1:1">
      <c r="A189" s="34">
        <v>0.85763888888888595</v>
      </c>
    </row>
    <row r="190" spans="1:1">
      <c r="A190" s="34">
        <v>0.86111111111110805</v>
      </c>
    </row>
    <row r="191" spans="1:1">
      <c r="A191" s="34">
        <v>0.86458333333333104</v>
      </c>
    </row>
    <row r="192" spans="1:1">
      <c r="A192" s="34">
        <v>0.86805555555555303</v>
      </c>
    </row>
    <row r="193" spans="1:1">
      <c r="A193" s="34">
        <v>0.87152777777777501</v>
      </c>
    </row>
    <row r="194" spans="1:1">
      <c r="A194" s="34">
        <v>0.874999999999997</v>
      </c>
    </row>
    <row r="195" spans="1:1">
      <c r="A195" s="34">
        <v>0.87847222222221999</v>
      </c>
    </row>
    <row r="196" spans="1:1">
      <c r="A196" s="34">
        <v>0.88194444444444198</v>
      </c>
    </row>
    <row r="197" spans="1:1">
      <c r="A197" s="34">
        <v>0.88541666666666397</v>
      </c>
    </row>
    <row r="198" spans="1:1">
      <c r="A198" s="34">
        <v>0.88888888888888595</v>
      </c>
    </row>
    <row r="199" spans="1:1">
      <c r="A199" s="34">
        <v>0.89236111111110805</v>
      </c>
    </row>
    <row r="200" spans="1:1">
      <c r="A200" s="34">
        <v>0.89583333333333104</v>
      </c>
    </row>
    <row r="201" spans="1:1">
      <c r="A201" s="34">
        <v>0.89930555555555303</v>
      </c>
    </row>
    <row r="202" spans="1:1">
      <c r="A202" s="34">
        <v>0.90277777777777501</v>
      </c>
    </row>
    <row r="203" spans="1:1">
      <c r="A203" s="34">
        <v>0.906249999999997</v>
      </c>
    </row>
    <row r="204" spans="1:1">
      <c r="A204" s="34">
        <v>0.90972222222221899</v>
      </c>
    </row>
    <row r="205" spans="1:1">
      <c r="A205" s="34">
        <v>0.91319444444444198</v>
      </c>
    </row>
    <row r="206" spans="1:1">
      <c r="A206" s="34">
        <v>0.91666666666666397</v>
      </c>
    </row>
    <row r="207" spans="1:1">
      <c r="A207" s="34">
        <v>0.92013888888888595</v>
      </c>
    </row>
    <row r="208" spans="1:1">
      <c r="A208" s="34">
        <v>0.92361111111110805</v>
      </c>
    </row>
    <row r="209" spans="1:1">
      <c r="A209" s="34">
        <v>0.92708333333333004</v>
      </c>
    </row>
    <row r="210" spans="1:1">
      <c r="A210" s="34">
        <v>0.93055555555555303</v>
      </c>
    </row>
    <row r="211" spans="1:1">
      <c r="A211" s="34">
        <v>0.93402777777777501</v>
      </c>
    </row>
    <row r="212" spans="1:1">
      <c r="A212" s="34">
        <v>0.937499999999997</v>
      </c>
    </row>
    <row r="213" spans="1:1">
      <c r="A213" s="34">
        <v>0.94097222222221899</v>
      </c>
    </row>
    <row r="214" spans="1:1">
      <c r="A214" s="34">
        <v>0.94444444444444098</v>
      </c>
    </row>
    <row r="215" spans="1:1">
      <c r="A215" s="34">
        <v>0.94791666666666397</v>
      </c>
    </row>
    <row r="216" spans="1:1">
      <c r="A216" s="34">
        <v>0.95138888888888595</v>
      </c>
    </row>
    <row r="217" spans="1:1">
      <c r="A217" s="34">
        <v>0.95486111111110805</v>
      </c>
    </row>
    <row r="218" spans="1:1">
      <c r="A218" s="34">
        <v>0.95833333333333004</v>
      </c>
    </row>
    <row r="219" spans="1:1">
      <c r="A219" s="34">
        <v>0.96180555555555303</v>
      </c>
    </row>
    <row r="220" spans="1:1">
      <c r="A220" s="34">
        <v>0.96527777777777501</v>
      </c>
    </row>
    <row r="221" spans="1:1">
      <c r="A221" s="34">
        <v>0.968749999999997</v>
      </c>
    </row>
    <row r="222" spans="1:1">
      <c r="A222" s="34">
        <v>0.97222222222221899</v>
      </c>
    </row>
    <row r="223" spans="1:1">
      <c r="A223" s="34">
        <v>0.97569444444444098</v>
      </c>
    </row>
    <row r="224" spans="1:1">
      <c r="A224" s="34">
        <v>0.97916666666666397</v>
      </c>
    </row>
    <row r="225" spans="1:1">
      <c r="A225" s="34">
        <v>0.98263888888888595</v>
      </c>
    </row>
    <row r="226" spans="1:1">
      <c r="A226" s="34">
        <v>0.98611111111110805</v>
      </c>
    </row>
    <row r="227" spans="1:1">
      <c r="A227" s="34">
        <v>0.98958333333333004</v>
      </c>
    </row>
    <row r="228" spans="1:1">
      <c r="A228" s="34">
        <v>0.99305555555555203</v>
      </c>
    </row>
    <row r="229" spans="1:1">
      <c r="A229" s="34">
        <v>0.99652777777777501</v>
      </c>
    </row>
    <row r="230" spans="1:1">
      <c r="A230" s="34">
        <v>0.999999999999997</v>
      </c>
    </row>
    <row r="231" spans="1:1">
      <c r="A231" s="34">
        <v>1.0034722222222201</v>
      </c>
    </row>
    <row r="232" spans="1:1">
      <c r="A232" s="34">
        <v>1.00694444444444</v>
      </c>
    </row>
    <row r="233" spans="1:1">
      <c r="A233" s="34">
        <v>1.0104166666666601</v>
      </c>
    </row>
    <row r="234" spans="1:1">
      <c r="A234" s="34">
        <v>1.0138888888888899</v>
      </c>
    </row>
    <row r="235" spans="1:1">
      <c r="A235" s="34">
        <v>1.0173611111111101</v>
      </c>
    </row>
    <row r="236" spans="1:1">
      <c r="A236" s="34">
        <v>1.0208333333333299</v>
      </c>
    </row>
    <row r="237" spans="1:1">
      <c r="A237" s="34">
        <v>1.02430555555555</v>
      </c>
    </row>
    <row r="238" spans="1:1">
      <c r="A238" s="34">
        <v>1.0277777777777799</v>
      </c>
    </row>
    <row r="239" spans="1:1">
      <c r="A239" s="34">
        <v>1.03125</v>
      </c>
    </row>
    <row r="240" spans="1:1">
      <c r="A240" s="34">
        <v>1.0347222222222201</v>
      </c>
    </row>
    <row r="241" spans="1:1">
      <c r="A241" s="34">
        <v>1.03819444444444</v>
      </c>
    </row>
    <row r="242" spans="1:1">
      <c r="A242" s="34">
        <v>1.0416666666666601</v>
      </c>
    </row>
    <row r="243" spans="1:1">
      <c r="A243" s="34">
        <v>1.0451388888888899</v>
      </c>
    </row>
    <row r="244" spans="1:1">
      <c r="A244" s="34">
        <v>1.0486111111111101</v>
      </c>
    </row>
    <row r="245" spans="1:1">
      <c r="A245" s="34">
        <v>1.0520833333333299</v>
      </c>
    </row>
    <row r="246" spans="1:1">
      <c r="A246" s="34">
        <v>1.05555555555555</v>
      </c>
    </row>
    <row r="247" spans="1:1">
      <c r="A247" s="34">
        <v>1.0590277777777699</v>
      </c>
    </row>
    <row r="248" spans="1:1">
      <c r="A248" s="34">
        <v>1.0625</v>
      </c>
    </row>
    <row r="249" spans="1:1">
      <c r="A249" s="34">
        <v>1.0659722222222201</v>
      </c>
    </row>
    <row r="250" spans="1:1">
      <c r="A250" s="34">
        <v>1.06944444444444</v>
      </c>
    </row>
    <row r="251" spans="1:1">
      <c r="A251" s="34">
        <v>1.0729166666666601</v>
      </c>
    </row>
    <row r="252" spans="1:1">
      <c r="A252" s="34">
        <v>1.0763888888888899</v>
      </c>
    </row>
    <row r="253" spans="1:1">
      <c r="A253" s="34">
        <v>1.0798611111111101</v>
      </c>
    </row>
    <row r="254" spans="1:1">
      <c r="A254" s="34">
        <v>1.0833333333333299</v>
      </c>
    </row>
    <row r="255" spans="1:1">
      <c r="A255" s="34">
        <v>1.08680555555555</v>
      </c>
    </row>
    <row r="256" spans="1:1">
      <c r="A256" s="34">
        <v>1.0902777777777699</v>
      </c>
    </row>
    <row r="257" spans="1:1">
      <c r="A257" s="34">
        <v>1.09375</v>
      </c>
    </row>
    <row r="258" spans="1:1">
      <c r="A258" s="34">
        <v>1.0972222222222201</v>
      </c>
    </row>
    <row r="259" spans="1:1">
      <c r="A259" s="34">
        <v>1.10069444444444</v>
      </c>
    </row>
    <row r="260" spans="1:1">
      <c r="A260" s="34">
        <v>1.1041666666666601</v>
      </c>
    </row>
    <row r="261" spans="1:1">
      <c r="A261" s="34">
        <v>1.1076388888888899</v>
      </c>
    </row>
    <row r="262" spans="1:1">
      <c r="A262" s="34">
        <v>1.1111111111111101</v>
      </c>
    </row>
    <row r="263" spans="1:1">
      <c r="A263" s="34">
        <v>1.1145833333333299</v>
      </c>
    </row>
    <row r="264" spans="1:1">
      <c r="A264" s="34">
        <v>1.11805555555555</v>
      </c>
    </row>
    <row r="265" spans="1:1">
      <c r="A265" s="34">
        <v>1.1215277777777699</v>
      </c>
    </row>
    <row r="266" spans="1:1">
      <c r="A266" s="34">
        <v>1.125</v>
      </c>
    </row>
    <row r="267" spans="1:1">
      <c r="A267" s="34">
        <v>1.1284722222222201</v>
      </c>
    </row>
    <row r="268" spans="1:1">
      <c r="A268" s="34">
        <v>1.13194444444444</v>
      </c>
    </row>
    <row r="269" spans="1:1">
      <c r="A269" s="34">
        <v>1.1354166666666601</v>
      </c>
    </row>
    <row r="270" spans="1:1">
      <c r="A270" s="34">
        <v>1.1388888888888899</v>
      </c>
    </row>
    <row r="271" spans="1:1">
      <c r="A271" s="34">
        <v>1.1423611111111101</v>
      </c>
    </row>
    <row r="272" spans="1:1">
      <c r="A272" s="34">
        <v>1.1458333333333299</v>
      </c>
    </row>
    <row r="273" spans="1:1">
      <c r="A273" s="34">
        <v>1.14930555555555</v>
      </c>
    </row>
    <row r="274" spans="1:1">
      <c r="A274" s="34">
        <v>1.1527777777777699</v>
      </c>
    </row>
    <row r="275" spans="1:1">
      <c r="A275" s="34">
        <v>1.15625</v>
      </c>
    </row>
    <row r="276" spans="1:1">
      <c r="A276" s="34">
        <v>1.1597222222222201</v>
      </c>
    </row>
    <row r="277" spans="1:1">
      <c r="A277" s="34">
        <v>1.16319444444444</v>
      </c>
    </row>
    <row r="278" spans="1:1">
      <c r="A278" s="34">
        <v>1.1666666666666601</v>
      </c>
    </row>
    <row r="279" spans="1:1">
      <c r="A279" s="34">
        <v>1.1701388888888899</v>
      </c>
    </row>
    <row r="280" spans="1:1">
      <c r="A280" s="34">
        <v>1.1736111111111101</v>
      </c>
    </row>
    <row r="281" spans="1:1">
      <c r="A281" s="34">
        <v>1.1770833333333299</v>
      </c>
    </row>
    <row r="282" spans="1:1">
      <c r="A282" s="34">
        <v>1.18055555555555</v>
      </c>
    </row>
    <row r="283" spans="1:1">
      <c r="A283" s="34">
        <v>1.1840277777777699</v>
      </c>
    </row>
    <row r="284" spans="1:1">
      <c r="A284" s="34">
        <v>1.1875</v>
      </c>
    </row>
    <row r="285" spans="1:1">
      <c r="A285" s="34">
        <v>1.1909722222222201</v>
      </c>
    </row>
    <row r="286" spans="1:1">
      <c r="A286" s="34">
        <v>1.19444444444444</v>
      </c>
    </row>
    <row r="287" spans="1:1">
      <c r="A287" s="34">
        <v>1.1979166666666601</v>
      </c>
    </row>
    <row r="288" spans="1:1">
      <c r="A288" s="34">
        <v>1.2013888888888899</v>
      </c>
    </row>
    <row r="289" spans="1:1">
      <c r="A289" s="34">
        <v>1.2048611111111101</v>
      </c>
    </row>
    <row r="290" spans="1:1">
      <c r="A290" s="34">
        <v>1.2083333333333299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6" zoomScale="55" zoomScaleNormal="55" workbookViewId="0">
      <selection activeCell="J68" sqref="J68"/>
    </sheetView>
  </sheetViews>
  <sheetFormatPr defaultColWidth="9" defaultRowHeight="14.4"/>
  <cols>
    <col min="1" max="16384" width="9" style="77"/>
  </cols>
  <sheetData>
    <row r="1" spans="1:1">
      <c r="A1" s="77" t="s">
        <v>80</v>
      </c>
    </row>
    <row r="2" spans="1:1">
      <c r="A2" s="77" t="s">
        <v>79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大規模（映画館以外）</vt:lpstr>
      <vt:lpstr>記載例_大規模（映画館以外）</vt:lpstr>
      <vt:lpstr>リスト</vt:lpstr>
      <vt:lpstr>フローチャート</vt:lpstr>
      <vt:lpstr>'記載例_大規模（映画館以外）'!Print_Area</vt:lpstr>
      <vt:lpstr>'大規模（映画館以外）'!Print_Area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山梨県</cp:lastModifiedBy>
  <cp:lastPrinted>2021-09-27T11:29:03Z</cp:lastPrinted>
  <dcterms:created xsi:type="dcterms:W3CDTF">2021-05-14T00:28:46Z</dcterms:created>
  <dcterms:modified xsi:type="dcterms:W3CDTF">2021-10-01T07:13:36Z</dcterms:modified>
</cp:coreProperties>
</file>