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830" activeTab="0"/>
  </bookViews>
  <sheets>
    <sheet name="Sheet1" sheetId="1" r:id="rId1"/>
  </sheets>
  <definedNames>
    <definedName name="_xlnm.Print_Area" localSheetId="0">'Sheet1'!$A$1:$AK$54</definedName>
    <definedName name="人口動態　実数表ＥＸＰ" localSheetId="0">'Sheet1'!$A$2:$X$45</definedName>
    <definedName name="人口動態　実数表ＥＸＰ">#REF!</definedName>
    <definedName name="人口動態率ＥＸＰ">#REF!</definedName>
  </definedNames>
  <calcPr fullCalcOnLoad="1"/>
</workbook>
</file>

<file path=xl/sharedStrings.xml><?xml version="1.0" encoding="utf-8"?>
<sst xmlns="http://schemas.openxmlformats.org/spreadsheetml/2006/main" count="88" uniqueCount="73">
  <si>
    <t>出生</t>
  </si>
  <si>
    <t>死亡</t>
  </si>
  <si>
    <t>死産</t>
  </si>
  <si>
    <t>婚姻</t>
  </si>
  <si>
    <t>離婚</t>
  </si>
  <si>
    <t>山梨県</t>
  </si>
  <si>
    <t>甲府市</t>
  </si>
  <si>
    <t>富士吉田市</t>
  </si>
  <si>
    <t>都留市</t>
  </si>
  <si>
    <t>山梨市</t>
  </si>
  <si>
    <t>大月市</t>
  </si>
  <si>
    <t>韮崎市</t>
  </si>
  <si>
    <t>早川町</t>
  </si>
  <si>
    <t>身延町</t>
  </si>
  <si>
    <t>南部町</t>
  </si>
  <si>
    <t>昭和町</t>
  </si>
  <si>
    <t>道志村</t>
  </si>
  <si>
    <t>西桂町</t>
  </si>
  <si>
    <t>忍野村</t>
  </si>
  <si>
    <t>山中湖村</t>
  </si>
  <si>
    <t>鳴沢村</t>
  </si>
  <si>
    <t>小菅村</t>
  </si>
  <si>
    <t>丹波山村</t>
  </si>
  <si>
    <t>市部計</t>
  </si>
  <si>
    <t>郡部計</t>
  </si>
  <si>
    <t>西八代郡</t>
  </si>
  <si>
    <t>南巨摩郡</t>
  </si>
  <si>
    <t>中巨摩郡</t>
  </si>
  <si>
    <t>南都留郡</t>
  </si>
  <si>
    <t>北都留郡</t>
  </si>
  <si>
    <t>総数</t>
  </si>
  <si>
    <t>男</t>
  </si>
  <si>
    <t>女</t>
  </si>
  <si>
    <t>死産率</t>
  </si>
  <si>
    <t>周産期死亡率</t>
  </si>
  <si>
    <t>自   然
増加率</t>
  </si>
  <si>
    <t>乳   児
死亡率</t>
  </si>
  <si>
    <t>新生児
死亡率</t>
  </si>
  <si>
    <t>出生率</t>
  </si>
  <si>
    <t>死亡率</t>
  </si>
  <si>
    <t>婚姻率</t>
  </si>
  <si>
    <t>離婚率</t>
  </si>
  <si>
    <t>乳児死亡
（再掲）</t>
  </si>
  <si>
    <t>妊娠満22週以後の死産</t>
  </si>
  <si>
    <t>早   期
新生児
死   亡</t>
  </si>
  <si>
    <t>資料：人口動態統計</t>
  </si>
  <si>
    <t>人工</t>
  </si>
  <si>
    <t>南アルプス市</t>
  </si>
  <si>
    <t>富士河口湖町</t>
  </si>
  <si>
    <t>北杜市</t>
  </si>
  <si>
    <t>甲斐市</t>
  </si>
  <si>
    <t>笛吹市</t>
  </si>
  <si>
    <t>第２表　人口動態実数・率，市町村別</t>
  </si>
  <si>
    <t>上野原市</t>
  </si>
  <si>
    <t>甲州市</t>
  </si>
  <si>
    <t>市川三郷町</t>
  </si>
  <si>
    <t>自然</t>
  </si>
  <si>
    <t>２）市町村別の各諸率については、「山梨県常住人口（総人口）」を用いて算出した参考値である。</t>
  </si>
  <si>
    <t>中央市</t>
  </si>
  <si>
    <t>中北保健所</t>
  </si>
  <si>
    <t>峡東保健所</t>
  </si>
  <si>
    <t>峡南保健所</t>
  </si>
  <si>
    <t>富士・東部保健所</t>
  </si>
  <si>
    <t>自   然
増加数</t>
  </si>
  <si>
    <t>富士川町</t>
  </si>
  <si>
    <t>新生児死亡
（再掲）</t>
  </si>
  <si>
    <t>周産期死亡</t>
  </si>
  <si>
    <t>自然</t>
  </si>
  <si>
    <t>人工</t>
  </si>
  <si>
    <t>※</t>
  </si>
  <si>
    <t>－市町村・保健所別－　平成26年</t>
  </si>
  <si>
    <t>人口
26.10.1</t>
  </si>
  <si>
    <t>１）市町村の人口は、企画部統計調査課「山梨県常住人口（総人口）」（平成２６年１０月１日）を用いているため、山梨県人口とは一致しない。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</si>
</sst>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_ * #,##0.0_ ;_ * \-#,##0.0_ ;_ * &quot;-&quot;?_ ;_ @_ "/>
    <numFmt numFmtId="186" formatCode="0.00_);[Red]\(0.00\)"/>
    <numFmt numFmtId="187" formatCode="0.0_);[Red]\(0.0\)"/>
    <numFmt numFmtId="188" formatCode="0.0_ "/>
    <numFmt numFmtId="189" formatCode="_ * #,##0.0_ ;_ * \-#,##0.0_ ;_ * &quot;-&quot;??_ ;_ @_ "/>
    <numFmt numFmtId="190" formatCode="_ * #,##0.0_ ;_ * \-#,##0.0_ ;_ * &quot;-&quot;_ ;_ @_ "/>
    <numFmt numFmtId="191" formatCode="_ * #,##0.00_ ;_ * \-#,##0.00_ ;_ * &quot;-&quot;_ ;_ @_ "/>
    <numFmt numFmtId="192" formatCode="_ * #,##0.00_ ;_ * \-#,##0.00_ ;_ * &quot;-&quot;?_ ;_ @_ "/>
    <numFmt numFmtId="193" formatCode="#,##0_ ;[Red]&quot;△&quot;#,##0\ "/>
  </numFmts>
  <fonts count="46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2"/>
      <name val="ＭＳ Ｐ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4" fillId="31" borderId="4" applyNumberFormat="0" applyAlignment="0" applyProtection="0"/>
    <xf numFmtId="184" fontId="7" fillId="0" borderId="0">
      <alignment vertical="center" wrapText="1"/>
      <protection/>
    </xf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81" fontId="8" fillId="0" borderId="0" xfId="49" applyFont="1" applyAlignment="1">
      <alignment vertical="center"/>
    </xf>
    <xf numFmtId="0" fontId="7" fillId="0" borderId="0" xfId="0" applyNumberFormat="1" applyFont="1" applyAlignment="1" quotePrefix="1">
      <alignment/>
    </xf>
    <xf numFmtId="0" fontId="7" fillId="0" borderId="0" xfId="0" applyNumberFormat="1" applyFont="1" applyAlignment="1">
      <alignment/>
    </xf>
    <xf numFmtId="185" fontId="7" fillId="0" borderId="0" xfId="61" applyNumberFormat="1" applyFont="1" applyBorder="1" applyAlignment="1">
      <alignment horizontal="right" vertical="center"/>
      <protection/>
    </xf>
    <xf numFmtId="43" fontId="7" fillId="0" borderId="0" xfId="61" applyNumberFormat="1" applyFont="1" applyBorder="1" applyAlignment="1">
      <alignment horizontal="right" vertical="center"/>
      <protection/>
    </xf>
    <xf numFmtId="0" fontId="7" fillId="0" borderId="0" xfId="0" applyFont="1" applyAlignment="1">
      <alignment/>
    </xf>
    <xf numFmtId="0" fontId="7" fillId="0" borderId="10" xfId="0" applyNumberFormat="1" applyFont="1" applyBorder="1" applyAlignment="1" quotePrefix="1">
      <alignment/>
    </xf>
    <xf numFmtId="0" fontId="7" fillId="0" borderId="11" xfId="0" applyNumberFormat="1" applyFont="1" applyBorder="1" applyAlignment="1" quotePrefix="1">
      <alignment/>
    </xf>
    <xf numFmtId="41" fontId="7" fillId="0" borderId="12" xfId="61" applyNumberFormat="1" applyFont="1" applyBorder="1" applyAlignment="1">
      <alignment horizontal="right" vertical="center"/>
      <protection/>
    </xf>
    <xf numFmtId="41" fontId="7" fillId="0" borderId="13" xfId="61" applyNumberFormat="1" applyFont="1" applyBorder="1" applyAlignment="1">
      <alignment horizontal="right" vertical="center"/>
      <protection/>
    </xf>
    <xf numFmtId="0" fontId="7" fillId="0" borderId="14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 shrinkToFit="1"/>
    </xf>
    <xf numFmtId="0" fontId="7" fillId="0" borderId="14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15" xfId="0" applyFont="1" applyBorder="1" applyAlignment="1">
      <alignment/>
    </xf>
    <xf numFmtId="181" fontId="11" fillId="0" borderId="0" xfId="49" applyFont="1" applyAlignment="1" quotePrefix="1">
      <alignment horizontal="right"/>
    </xf>
    <xf numFmtId="0" fontId="11" fillId="0" borderId="0" xfId="0" applyFont="1" applyAlignment="1">
      <alignment/>
    </xf>
    <xf numFmtId="41" fontId="7" fillId="0" borderId="16" xfId="61" applyNumberFormat="1" applyFont="1" applyBorder="1" applyAlignment="1">
      <alignment horizontal="right" vertical="center"/>
      <protection/>
    </xf>
    <xf numFmtId="0" fontId="0" fillId="0" borderId="0" xfId="0" applyFont="1" applyAlignment="1">
      <alignment/>
    </xf>
    <xf numFmtId="41" fontId="7" fillId="0" borderId="0" xfId="61" applyNumberFormat="1" applyFont="1" applyBorder="1" applyAlignment="1">
      <alignment horizontal="right" vertical="center"/>
      <protection/>
    </xf>
    <xf numFmtId="190" fontId="7" fillId="0" borderId="0" xfId="61" applyNumberFormat="1" applyFont="1" applyBorder="1" applyAlignment="1">
      <alignment horizontal="right" vertical="center"/>
      <protection/>
    </xf>
    <xf numFmtId="192" fontId="7" fillId="0" borderId="0" xfId="61" applyNumberFormat="1" applyFont="1" applyBorder="1" applyAlignment="1">
      <alignment horizontal="right" vertical="center"/>
      <protection/>
    </xf>
    <xf numFmtId="0" fontId="0" fillId="0" borderId="0" xfId="0" applyNumberFormat="1" applyFont="1" applyAlignment="1" quotePrefix="1">
      <alignment/>
    </xf>
    <xf numFmtId="41" fontId="7" fillId="0" borderId="0" xfId="0" applyNumberFormat="1" applyFont="1" applyAlignment="1">
      <alignment horizontal="right"/>
    </xf>
    <xf numFmtId="0" fontId="0" fillId="0" borderId="15" xfId="0" applyFont="1" applyBorder="1" applyAlignment="1">
      <alignment/>
    </xf>
    <xf numFmtId="41" fontId="7" fillId="0" borderId="15" xfId="61" applyNumberFormat="1" applyFont="1" applyBorder="1" applyAlignment="1">
      <alignment horizontal="right" vertical="center"/>
      <protection/>
    </xf>
    <xf numFmtId="190" fontId="7" fillId="0" borderId="15" xfId="61" applyNumberFormat="1" applyFont="1" applyBorder="1" applyAlignment="1">
      <alignment horizontal="right" vertical="center"/>
      <protection/>
    </xf>
    <xf numFmtId="185" fontId="7" fillId="0" borderId="15" xfId="61" applyNumberFormat="1" applyFont="1" applyBorder="1" applyAlignment="1">
      <alignment horizontal="right" vertical="center"/>
      <protection/>
    </xf>
    <xf numFmtId="192" fontId="7" fillId="0" borderId="15" xfId="61" applyNumberFormat="1" applyFont="1" applyBorder="1" applyAlignment="1">
      <alignment horizontal="right" vertical="center"/>
      <protection/>
    </xf>
    <xf numFmtId="0" fontId="0" fillId="0" borderId="0" xfId="0" applyFont="1" applyBorder="1" applyAlignment="1">
      <alignment/>
    </xf>
    <xf numFmtId="41" fontId="0" fillId="0" borderId="0" xfId="0" applyNumberFormat="1" applyFont="1" applyAlignment="1">
      <alignment/>
    </xf>
    <xf numFmtId="185" fontId="7" fillId="0" borderId="0" xfId="61" applyNumberFormat="1" applyFont="1" applyFill="1" applyBorder="1" applyAlignment="1">
      <alignment horizontal="right" vertical="center"/>
      <protection/>
    </xf>
    <xf numFmtId="43" fontId="7" fillId="0" borderId="0" xfId="61" applyNumberFormat="1" applyFont="1" applyFill="1" applyBorder="1" applyAlignment="1">
      <alignment horizontal="right" vertical="center"/>
      <protection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8" xfId="0" applyNumberFormat="1" applyFont="1" applyBorder="1" applyAlignment="1" quotePrefix="1">
      <alignment horizontal="center" vertical="center" shrinkToFit="1"/>
    </xf>
    <xf numFmtId="0" fontId="7" fillId="0" borderId="19" xfId="0" applyNumberFormat="1" applyFont="1" applyBorder="1" applyAlignment="1" quotePrefix="1">
      <alignment horizontal="center" vertical="center" shrinkToFit="1"/>
    </xf>
    <xf numFmtId="0" fontId="7" fillId="0" borderId="20" xfId="0" applyNumberFormat="1" applyFont="1" applyBorder="1" applyAlignment="1" quotePrefix="1">
      <alignment horizontal="center" vertical="center" wrapText="1"/>
    </xf>
    <xf numFmtId="0" fontId="7" fillId="0" borderId="21" xfId="0" applyNumberFormat="1" applyFont="1" applyBorder="1" applyAlignment="1" quotePrefix="1">
      <alignment horizontal="center" vertical="center"/>
    </xf>
    <xf numFmtId="0" fontId="7" fillId="0" borderId="17" xfId="0" applyNumberFormat="1" applyFont="1" applyBorder="1" applyAlignment="1" quotePrefix="1">
      <alignment horizontal="center" vertical="center" wrapText="1"/>
    </xf>
    <xf numFmtId="0" fontId="7" fillId="0" borderId="14" xfId="0" applyNumberFormat="1" applyFont="1" applyBorder="1" applyAlignment="1" quotePrefix="1">
      <alignment horizontal="center" vertical="center" wrapText="1"/>
    </xf>
    <xf numFmtId="0" fontId="7" fillId="0" borderId="17" xfId="0" applyNumberFormat="1" applyFont="1" applyBorder="1" applyAlignment="1" quotePrefix="1">
      <alignment horizontal="center" vertical="center"/>
    </xf>
    <xf numFmtId="0" fontId="7" fillId="0" borderId="14" xfId="0" applyNumberFormat="1" applyFont="1" applyBorder="1" applyAlignment="1" quotePrefix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Ｈ７・８衛生統計年報原稿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4"/>
  <sheetViews>
    <sheetView tabSelected="1" zoomScalePageLayoutView="0" workbookViewId="0" topLeftCell="A1">
      <pane xSplit="2" ySplit="3" topLeftCell="V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M42" sqref="AM42"/>
    </sheetView>
  </sheetViews>
  <sheetFormatPr defaultColWidth="9.140625" defaultRowHeight="12"/>
  <cols>
    <col min="1" max="1" width="2.421875" style="20" customWidth="1"/>
    <col min="2" max="2" width="13.140625" style="20" bestFit="1" customWidth="1"/>
    <col min="3" max="3" width="9.57421875" style="20" customWidth="1"/>
    <col min="4" max="4" width="7.57421875" style="20" customWidth="1"/>
    <col min="5" max="9" width="7.7109375" style="20" customWidth="1"/>
    <col min="10" max="10" width="8.7109375" style="20" customWidth="1"/>
    <col min="11" max="11" width="5.7109375" style="20" customWidth="1"/>
    <col min="12" max="13" width="5.28125" style="20" customWidth="1"/>
    <col min="14" max="14" width="5.7109375" style="20" customWidth="1"/>
    <col min="15" max="16" width="4.8515625" style="20" customWidth="1"/>
    <col min="17" max="19" width="6.28125" style="20" customWidth="1"/>
    <col min="20" max="20" width="5.7109375" style="20" customWidth="1"/>
    <col min="21" max="21" width="7.7109375" style="20" customWidth="1"/>
    <col min="22" max="24" width="7.57421875" style="20" customWidth="1"/>
    <col min="25" max="26" width="7.421875" style="20" customWidth="1"/>
    <col min="27" max="27" width="7.8515625" style="20" bestFit="1" customWidth="1"/>
    <col min="28" max="28" width="7.28125" style="20" customWidth="1"/>
    <col min="29" max="29" width="7.421875" style="20" bestFit="1" customWidth="1"/>
    <col min="30" max="30" width="9.421875" style="20" bestFit="1" customWidth="1"/>
    <col min="31" max="31" width="7.57421875" style="20" bestFit="1" customWidth="1"/>
    <col min="32" max="32" width="9.00390625" style="20" bestFit="1" customWidth="1"/>
    <col min="33" max="33" width="7.57421875" style="20" bestFit="1" customWidth="1"/>
    <col min="34" max="34" width="7.8515625" style="20" customWidth="1"/>
    <col min="35" max="35" width="7.28125" style="20" bestFit="1" customWidth="1"/>
    <col min="36" max="37" width="7.421875" style="20" bestFit="1" customWidth="1"/>
    <col min="38" max="16384" width="9.140625" style="20" customWidth="1"/>
  </cols>
  <sheetData>
    <row r="1" spans="1:37" ht="22.5" customHeight="1" thickBot="1">
      <c r="A1" s="1" t="s">
        <v>52</v>
      </c>
      <c r="AK1" s="17" t="s">
        <v>70</v>
      </c>
    </row>
    <row r="2" spans="1:37" ht="24.75" customHeight="1">
      <c r="A2" s="7"/>
      <c r="B2" s="7"/>
      <c r="C2" s="39" t="s">
        <v>71</v>
      </c>
      <c r="D2" s="43" t="s">
        <v>0</v>
      </c>
      <c r="E2" s="43"/>
      <c r="F2" s="43"/>
      <c r="G2" s="43" t="s">
        <v>1</v>
      </c>
      <c r="H2" s="43"/>
      <c r="I2" s="43"/>
      <c r="J2" s="41" t="s">
        <v>63</v>
      </c>
      <c r="K2" s="41" t="s">
        <v>42</v>
      </c>
      <c r="L2" s="41"/>
      <c r="M2" s="41"/>
      <c r="N2" s="41" t="s">
        <v>65</v>
      </c>
      <c r="O2" s="41"/>
      <c r="P2" s="41"/>
      <c r="Q2" s="37" t="s">
        <v>2</v>
      </c>
      <c r="R2" s="38"/>
      <c r="S2" s="38"/>
      <c r="T2" s="45" t="s">
        <v>66</v>
      </c>
      <c r="U2" s="43"/>
      <c r="V2" s="43"/>
      <c r="W2" s="43" t="s">
        <v>3</v>
      </c>
      <c r="X2" s="43" t="s">
        <v>4</v>
      </c>
      <c r="Y2" s="35" t="s">
        <v>38</v>
      </c>
      <c r="Z2" s="35" t="s">
        <v>39</v>
      </c>
      <c r="AA2" s="41" t="s">
        <v>35</v>
      </c>
      <c r="AB2" s="41" t="s">
        <v>36</v>
      </c>
      <c r="AC2" s="41" t="s">
        <v>37</v>
      </c>
      <c r="AD2" s="43" t="s">
        <v>33</v>
      </c>
      <c r="AE2" s="43"/>
      <c r="AF2" s="43"/>
      <c r="AG2" s="43" t="s">
        <v>34</v>
      </c>
      <c r="AH2" s="43"/>
      <c r="AI2" s="43"/>
      <c r="AJ2" s="45" t="s">
        <v>40</v>
      </c>
      <c r="AK2" s="46" t="s">
        <v>41</v>
      </c>
    </row>
    <row r="3" spans="1:37" ht="39.75" customHeight="1">
      <c r="A3" s="8"/>
      <c r="B3" s="8"/>
      <c r="C3" s="40"/>
      <c r="D3" s="11" t="s">
        <v>30</v>
      </c>
      <c r="E3" s="11" t="s">
        <v>31</v>
      </c>
      <c r="F3" s="11" t="s">
        <v>32</v>
      </c>
      <c r="G3" s="11" t="s">
        <v>30</v>
      </c>
      <c r="H3" s="11" t="s">
        <v>31</v>
      </c>
      <c r="I3" s="11" t="s">
        <v>32</v>
      </c>
      <c r="J3" s="42"/>
      <c r="K3" s="12" t="s">
        <v>30</v>
      </c>
      <c r="L3" s="12" t="s">
        <v>31</v>
      </c>
      <c r="M3" s="12" t="s">
        <v>32</v>
      </c>
      <c r="N3" s="12" t="s">
        <v>30</v>
      </c>
      <c r="O3" s="12" t="s">
        <v>31</v>
      </c>
      <c r="P3" s="12" t="s">
        <v>32</v>
      </c>
      <c r="Q3" s="12" t="s">
        <v>30</v>
      </c>
      <c r="R3" s="12" t="s">
        <v>67</v>
      </c>
      <c r="S3" s="12" t="s">
        <v>68</v>
      </c>
      <c r="T3" s="11" t="s">
        <v>30</v>
      </c>
      <c r="U3" s="14" t="s">
        <v>43</v>
      </c>
      <c r="V3" s="13" t="s">
        <v>44</v>
      </c>
      <c r="W3" s="44"/>
      <c r="X3" s="44"/>
      <c r="Y3" s="36"/>
      <c r="Z3" s="36"/>
      <c r="AA3" s="36"/>
      <c r="AB3" s="36"/>
      <c r="AC3" s="36"/>
      <c r="AD3" s="11" t="s">
        <v>30</v>
      </c>
      <c r="AE3" s="13" t="s">
        <v>56</v>
      </c>
      <c r="AF3" s="11" t="s">
        <v>46</v>
      </c>
      <c r="AG3" s="11" t="s">
        <v>30</v>
      </c>
      <c r="AH3" s="14" t="s">
        <v>43</v>
      </c>
      <c r="AI3" s="13" t="s">
        <v>44</v>
      </c>
      <c r="AJ3" s="36"/>
      <c r="AK3" s="47"/>
    </row>
    <row r="4" spans="1:37" ht="12">
      <c r="A4" s="2" t="s">
        <v>5</v>
      </c>
      <c r="B4" s="2"/>
      <c r="C4" s="19">
        <v>830000</v>
      </c>
      <c r="D4" s="21">
        <v>6063</v>
      </c>
      <c r="E4" s="21">
        <v>3097</v>
      </c>
      <c r="F4" s="21">
        <v>2966</v>
      </c>
      <c r="G4" s="21">
        <v>9755</v>
      </c>
      <c r="H4" s="21">
        <v>4983</v>
      </c>
      <c r="I4" s="21">
        <v>4772</v>
      </c>
      <c r="J4" s="21">
        <v>-3692</v>
      </c>
      <c r="K4" s="21">
        <v>11</v>
      </c>
      <c r="L4" s="21">
        <v>6</v>
      </c>
      <c r="M4" s="21">
        <v>5</v>
      </c>
      <c r="N4" s="21">
        <v>3</v>
      </c>
      <c r="O4" s="21">
        <v>1</v>
      </c>
      <c r="P4" s="21">
        <v>2</v>
      </c>
      <c r="Q4" s="21">
        <v>143</v>
      </c>
      <c r="R4" s="21">
        <v>55</v>
      </c>
      <c r="S4" s="21">
        <v>88</v>
      </c>
      <c r="T4" s="21">
        <v>20</v>
      </c>
      <c r="U4" s="21">
        <v>18</v>
      </c>
      <c r="V4" s="21">
        <v>2</v>
      </c>
      <c r="W4" s="21">
        <v>3723</v>
      </c>
      <c r="X4" s="21">
        <v>1401</v>
      </c>
      <c r="Y4" s="33">
        <v>7.3</v>
      </c>
      <c r="Z4" s="33">
        <v>11.8</v>
      </c>
      <c r="AA4" s="33">
        <v>-4.4</v>
      </c>
      <c r="AB4" s="33">
        <v>1.8</v>
      </c>
      <c r="AC4" s="33">
        <v>0.5</v>
      </c>
      <c r="AD4" s="33">
        <v>23</v>
      </c>
      <c r="AE4" s="33">
        <v>8.9</v>
      </c>
      <c r="AF4" s="33">
        <v>14.2</v>
      </c>
      <c r="AG4" s="33">
        <v>3.3</v>
      </c>
      <c r="AH4" s="33">
        <v>3</v>
      </c>
      <c r="AI4" s="33">
        <v>0.3</v>
      </c>
      <c r="AJ4" s="33">
        <v>4.5</v>
      </c>
      <c r="AK4" s="34">
        <v>1.69</v>
      </c>
    </row>
    <row r="5" spans="1:39" ht="12">
      <c r="A5" s="2"/>
      <c r="B5" s="2"/>
      <c r="C5" s="9"/>
      <c r="D5" s="21"/>
      <c r="E5" s="6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2"/>
      <c r="Z5" s="22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5"/>
    </row>
    <row r="6" spans="1:39" ht="12">
      <c r="A6" s="3" t="s">
        <v>23</v>
      </c>
      <c r="B6" s="2"/>
      <c r="C6" s="9">
        <f>SUM(C9:C21)</f>
        <v>717363</v>
      </c>
      <c r="D6" s="21">
        <f>SUM(D9:D21)</f>
        <v>5117</v>
      </c>
      <c r="E6" s="21">
        <f aca="true" t="shared" si="0" ref="E6:X6">SUM(E9:E21)</f>
        <v>2620</v>
      </c>
      <c r="F6" s="21">
        <f t="shared" si="0"/>
        <v>2497</v>
      </c>
      <c r="G6" s="21">
        <f t="shared" si="0"/>
        <v>8176</v>
      </c>
      <c r="H6" s="21">
        <f t="shared" si="0"/>
        <v>4140</v>
      </c>
      <c r="I6" s="21">
        <f t="shared" si="0"/>
        <v>4036</v>
      </c>
      <c r="J6" s="21">
        <f t="shared" si="0"/>
        <v>-3059</v>
      </c>
      <c r="K6" s="21">
        <f t="shared" si="0"/>
        <v>10</v>
      </c>
      <c r="L6" s="21">
        <f t="shared" si="0"/>
        <v>6</v>
      </c>
      <c r="M6" s="21">
        <f t="shared" si="0"/>
        <v>4</v>
      </c>
      <c r="N6" s="21">
        <f t="shared" si="0"/>
        <v>2</v>
      </c>
      <c r="O6" s="21">
        <f t="shared" si="0"/>
        <v>1</v>
      </c>
      <c r="P6" s="21">
        <f t="shared" si="0"/>
        <v>1</v>
      </c>
      <c r="Q6" s="21">
        <f t="shared" si="0"/>
        <v>131</v>
      </c>
      <c r="R6" s="21">
        <f t="shared" si="0"/>
        <v>48</v>
      </c>
      <c r="S6" s="21">
        <f t="shared" si="0"/>
        <v>83</v>
      </c>
      <c r="T6" s="21">
        <f t="shared" si="0"/>
        <v>17</v>
      </c>
      <c r="U6" s="21">
        <f t="shared" si="0"/>
        <v>16</v>
      </c>
      <c r="V6" s="21">
        <f t="shared" si="0"/>
        <v>1</v>
      </c>
      <c r="W6" s="21">
        <f t="shared" si="0"/>
        <v>3181</v>
      </c>
      <c r="X6" s="21">
        <f t="shared" si="0"/>
        <v>1234</v>
      </c>
      <c r="Y6" s="22">
        <f>D6/C6*1000</f>
        <v>7.133069310795232</v>
      </c>
      <c r="Z6" s="22">
        <f>G6/C6*1000</f>
        <v>11.3972981600668</v>
      </c>
      <c r="AA6" s="4">
        <f>J6/C6*1000</f>
        <v>-4.264228849271568</v>
      </c>
      <c r="AB6" s="4">
        <f>K6/D6*1000</f>
        <v>1.9542700801250734</v>
      </c>
      <c r="AC6" s="4">
        <f>N6/D6*1000</f>
        <v>0.39085401602501463</v>
      </c>
      <c r="AD6" s="4">
        <f>Q6/(D6+Q6)*1000</f>
        <v>24.96189024390244</v>
      </c>
      <c r="AE6" s="4">
        <f>R6/(D6+Q6)*1000</f>
        <v>9.146341463414634</v>
      </c>
      <c r="AF6" s="4">
        <f>S6/(D6+Q6)*1000</f>
        <v>15.815548780487806</v>
      </c>
      <c r="AG6" s="4">
        <f>T6/(D6+U6)*1000</f>
        <v>3.311903370348724</v>
      </c>
      <c r="AH6" s="4">
        <f>U6/(D6+U6)*1000</f>
        <v>3.117085525034093</v>
      </c>
      <c r="AI6" s="4">
        <f>V6/D6*1000</f>
        <v>0.19542700801250731</v>
      </c>
      <c r="AJ6" s="4">
        <f>W6/C6*1000</f>
        <v>4.4342961652608235</v>
      </c>
      <c r="AK6" s="23">
        <f>X6/C6*1000</f>
        <v>1.7201890813995144</v>
      </c>
      <c r="AL6" s="4"/>
      <c r="AM6" s="5"/>
    </row>
    <row r="7" spans="1:39" ht="12">
      <c r="A7" s="3" t="s">
        <v>24</v>
      </c>
      <c r="B7" s="2"/>
      <c r="C7" s="9">
        <f>SUM(C23,C26,C32,C35,C43)</f>
        <v>122776</v>
      </c>
      <c r="D7" s="21">
        <f aca="true" t="shared" si="1" ref="D7:X7">SUM(D23,D26,D32,D35,D43)</f>
        <v>946</v>
      </c>
      <c r="E7" s="21">
        <f t="shared" si="1"/>
        <v>477</v>
      </c>
      <c r="F7" s="21">
        <f t="shared" si="1"/>
        <v>469</v>
      </c>
      <c r="G7" s="21">
        <f t="shared" si="1"/>
        <v>1579</v>
      </c>
      <c r="H7" s="21">
        <f t="shared" si="1"/>
        <v>843</v>
      </c>
      <c r="I7" s="21">
        <f t="shared" si="1"/>
        <v>736</v>
      </c>
      <c r="J7" s="21">
        <f t="shared" si="1"/>
        <v>-633</v>
      </c>
      <c r="K7" s="21">
        <f t="shared" si="1"/>
        <v>1</v>
      </c>
      <c r="L7" s="21">
        <f t="shared" si="1"/>
        <v>0</v>
      </c>
      <c r="M7" s="21">
        <f t="shared" si="1"/>
        <v>1</v>
      </c>
      <c r="N7" s="21">
        <f t="shared" si="1"/>
        <v>1</v>
      </c>
      <c r="O7" s="21">
        <f t="shared" si="1"/>
        <v>0</v>
      </c>
      <c r="P7" s="21">
        <f t="shared" si="1"/>
        <v>1</v>
      </c>
      <c r="Q7" s="21">
        <f t="shared" si="1"/>
        <v>12</v>
      </c>
      <c r="R7" s="21">
        <f t="shared" si="1"/>
        <v>7</v>
      </c>
      <c r="S7" s="21">
        <f t="shared" si="1"/>
        <v>5</v>
      </c>
      <c r="T7" s="21">
        <f t="shared" si="1"/>
        <v>3</v>
      </c>
      <c r="U7" s="21">
        <f t="shared" si="1"/>
        <v>2</v>
      </c>
      <c r="V7" s="21">
        <f t="shared" si="1"/>
        <v>1</v>
      </c>
      <c r="W7" s="21">
        <f t="shared" si="1"/>
        <v>542</v>
      </c>
      <c r="X7" s="21">
        <f t="shared" si="1"/>
        <v>167</v>
      </c>
      <c r="Y7" s="22">
        <f>D7/C7*1000</f>
        <v>7.705088942464325</v>
      </c>
      <c r="Z7" s="22">
        <f>G7/C7*1000</f>
        <v>12.860819704176713</v>
      </c>
      <c r="AA7" s="4">
        <f>J7/C7*1000</f>
        <v>-5.155730761712387</v>
      </c>
      <c r="AB7" s="4">
        <f>K7/D7*1000</f>
        <v>1.0570824524312896</v>
      </c>
      <c r="AC7" s="4">
        <f>N7/D7*1000</f>
        <v>1.0570824524312896</v>
      </c>
      <c r="AD7" s="4">
        <f>Q7/(D7+Q7)*1000</f>
        <v>12.526096033402924</v>
      </c>
      <c r="AE7" s="4">
        <f>R7/(D7+Q7)*1000</f>
        <v>7.306889352818371</v>
      </c>
      <c r="AF7" s="4">
        <f>S7/(D7+Q7)*1000</f>
        <v>5.219206680584551</v>
      </c>
      <c r="AG7" s="4">
        <f>T7/(D7+U7)*1000</f>
        <v>3.1645569620253164</v>
      </c>
      <c r="AH7" s="4">
        <f>U7/(D7+U7)*1000</f>
        <v>2.109704641350211</v>
      </c>
      <c r="AI7" s="4">
        <f>V7/D7*1000</f>
        <v>1.0570824524312896</v>
      </c>
      <c r="AJ7" s="4">
        <f>W7/C7*1000</f>
        <v>4.414543559001759</v>
      </c>
      <c r="AK7" s="23">
        <f>X7/C7*1000</f>
        <v>1.3602006906887338</v>
      </c>
      <c r="AL7" s="4"/>
      <c r="AM7" s="5"/>
    </row>
    <row r="8" spans="1:39" ht="12">
      <c r="A8" s="2"/>
      <c r="B8" s="2"/>
      <c r="C8" s="9"/>
      <c r="D8" s="21"/>
      <c r="E8" s="6"/>
      <c r="F8" s="6"/>
      <c r="G8" s="21"/>
      <c r="H8" s="21"/>
      <c r="I8" s="21"/>
      <c r="J8" s="6"/>
      <c r="K8" s="21"/>
      <c r="L8" s="21"/>
      <c r="M8" s="6"/>
      <c r="N8" s="21"/>
      <c r="O8" s="21"/>
      <c r="P8" s="21"/>
      <c r="Q8" s="6"/>
      <c r="R8" s="6"/>
      <c r="S8" s="6"/>
      <c r="T8" s="6"/>
      <c r="U8" s="6"/>
      <c r="V8" s="6"/>
      <c r="W8" s="6"/>
      <c r="X8" s="21"/>
      <c r="Y8" s="22"/>
      <c r="Z8" s="22"/>
      <c r="AA8" s="4"/>
      <c r="AB8" s="4"/>
      <c r="AC8" s="4"/>
      <c r="AD8" s="4"/>
      <c r="AE8" s="4"/>
      <c r="AF8" s="4"/>
      <c r="AG8" s="4"/>
      <c r="AH8" s="4"/>
      <c r="AI8" s="4"/>
      <c r="AJ8" s="4"/>
      <c r="AK8" s="23"/>
      <c r="AL8" s="4"/>
      <c r="AM8" s="5"/>
    </row>
    <row r="9" spans="1:39" ht="12">
      <c r="A9" s="2" t="s">
        <v>6</v>
      </c>
      <c r="B9" s="2"/>
      <c r="C9" s="9">
        <v>194063</v>
      </c>
      <c r="D9" s="21">
        <v>1446</v>
      </c>
      <c r="E9" s="2">
        <v>748</v>
      </c>
      <c r="F9" s="21">
        <v>698</v>
      </c>
      <c r="G9" s="21">
        <v>2192</v>
      </c>
      <c r="H9" s="21">
        <v>1114</v>
      </c>
      <c r="I9" s="21">
        <v>1078</v>
      </c>
      <c r="J9" s="21">
        <v>-746</v>
      </c>
      <c r="K9" s="21">
        <v>3</v>
      </c>
      <c r="L9" s="21">
        <v>0</v>
      </c>
      <c r="M9" s="21">
        <v>3</v>
      </c>
      <c r="N9" s="21">
        <v>1</v>
      </c>
      <c r="O9" s="21">
        <v>0</v>
      </c>
      <c r="P9" s="21">
        <v>1</v>
      </c>
      <c r="Q9" s="21">
        <v>33</v>
      </c>
      <c r="R9" s="21">
        <v>15</v>
      </c>
      <c r="S9" s="21">
        <v>18</v>
      </c>
      <c r="T9" s="21">
        <v>6</v>
      </c>
      <c r="U9" s="21">
        <v>6</v>
      </c>
      <c r="V9" s="21">
        <v>0</v>
      </c>
      <c r="W9" s="21">
        <v>976</v>
      </c>
      <c r="X9" s="21">
        <v>376</v>
      </c>
      <c r="Y9" s="22">
        <v>7.451188531559339</v>
      </c>
      <c r="Z9" s="22">
        <v>11.295301010496592</v>
      </c>
      <c r="AA9" s="4">
        <v>-3.8441124789372525</v>
      </c>
      <c r="AB9" s="4">
        <v>2.074688796680498</v>
      </c>
      <c r="AC9" s="4">
        <v>0.6915629322268326</v>
      </c>
      <c r="AD9" s="4">
        <v>22.31237322515213</v>
      </c>
      <c r="AE9" s="4">
        <v>10.141987829614605</v>
      </c>
      <c r="AF9" s="4">
        <v>12.170385395537526</v>
      </c>
      <c r="AG9" s="4">
        <v>4.132231404958678</v>
      </c>
      <c r="AH9" s="4">
        <v>4.132231404958678</v>
      </c>
      <c r="AI9" s="4">
        <v>0</v>
      </c>
      <c r="AJ9" s="4">
        <v>5.029294610513081</v>
      </c>
      <c r="AK9" s="23">
        <v>1.9375151368370065</v>
      </c>
      <c r="AL9" s="4"/>
      <c r="AM9" s="5"/>
    </row>
    <row r="10" spans="1:39" ht="12">
      <c r="A10" s="2" t="s">
        <v>7</v>
      </c>
      <c r="B10" s="2"/>
      <c r="C10" s="9">
        <v>48992</v>
      </c>
      <c r="D10" s="21">
        <v>350</v>
      </c>
      <c r="E10" s="2">
        <v>189</v>
      </c>
      <c r="F10" s="21">
        <v>161</v>
      </c>
      <c r="G10" s="21">
        <v>526</v>
      </c>
      <c r="H10" s="21">
        <v>286</v>
      </c>
      <c r="I10" s="21">
        <v>240</v>
      </c>
      <c r="J10" s="21">
        <v>-176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16</v>
      </c>
      <c r="R10" s="21">
        <v>4</v>
      </c>
      <c r="S10" s="21">
        <v>12</v>
      </c>
      <c r="T10" s="21">
        <v>1</v>
      </c>
      <c r="U10" s="21">
        <v>1</v>
      </c>
      <c r="V10" s="21">
        <v>0</v>
      </c>
      <c r="W10" s="21">
        <v>212</v>
      </c>
      <c r="X10" s="21">
        <v>67</v>
      </c>
      <c r="Y10" s="22">
        <v>7.144023514043109</v>
      </c>
      <c r="Z10" s="22">
        <v>10.736446766819071</v>
      </c>
      <c r="AA10" s="4">
        <v>-3.5924232527759634</v>
      </c>
      <c r="AB10" s="4">
        <v>0</v>
      </c>
      <c r="AC10" s="4">
        <v>0</v>
      </c>
      <c r="AD10" s="4">
        <v>43.71584699453552</v>
      </c>
      <c r="AE10" s="4">
        <v>10.92896174863388</v>
      </c>
      <c r="AF10" s="4">
        <v>32.786885245901644</v>
      </c>
      <c r="AG10" s="4">
        <v>2.849002849002849</v>
      </c>
      <c r="AH10" s="4">
        <v>2.849002849002849</v>
      </c>
      <c r="AI10" s="4">
        <v>0</v>
      </c>
      <c r="AJ10" s="4">
        <v>4.327237099934683</v>
      </c>
      <c r="AK10" s="23">
        <v>1.367570215545395</v>
      </c>
      <c r="AL10" s="4"/>
      <c r="AM10" s="5"/>
    </row>
    <row r="11" spans="1:39" ht="12">
      <c r="A11" s="2" t="s">
        <v>8</v>
      </c>
      <c r="B11" s="2"/>
      <c r="C11" s="9">
        <v>32931</v>
      </c>
      <c r="D11" s="21">
        <v>233</v>
      </c>
      <c r="E11" s="2">
        <v>121</v>
      </c>
      <c r="F11" s="21">
        <v>112</v>
      </c>
      <c r="G11" s="21">
        <v>366</v>
      </c>
      <c r="H11" s="21">
        <v>176</v>
      </c>
      <c r="I11" s="21">
        <v>190</v>
      </c>
      <c r="J11" s="21">
        <v>-133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6</v>
      </c>
      <c r="R11" s="21">
        <v>1</v>
      </c>
      <c r="S11" s="21">
        <v>5</v>
      </c>
      <c r="T11" s="21">
        <v>0</v>
      </c>
      <c r="U11" s="21">
        <v>0</v>
      </c>
      <c r="V11" s="21">
        <v>0</v>
      </c>
      <c r="W11" s="21">
        <v>139</v>
      </c>
      <c r="X11" s="21">
        <v>41</v>
      </c>
      <c r="Y11" s="22">
        <v>7.0754000789529625</v>
      </c>
      <c r="Z11" s="22">
        <v>11.114147763505512</v>
      </c>
      <c r="AA11" s="4">
        <v>-4.038747684552549</v>
      </c>
      <c r="AB11" s="4">
        <v>0</v>
      </c>
      <c r="AC11" s="4">
        <v>0</v>
      </c>
      <c r="AD11" s="4">
        <v>25.10460251046025</v>
      </c>
      <c r="AE11" s="4">
        <v>4.184100418410042</v>
      </c>
      <c r="AF11" s="4">
        <v>20.920502092050206</v>
      </c>
      <c r="AG11" s="4">
        <v>0</v>
      </c>
      <c r="AH11" s="4">
        <v>0</v>
      </c>
      <c r="AI11" s="4">
        <v>0</v>
      </c>
      <c r="AJ11" s="4">
        <v>4.220946828216574</v>
      </c>
      <c r="AK11" s="23">
        <v>1.2450274817041693</v>
      </c>
      <c r="AL11" s="4"/>
      <c r="AM11" s="5"/>
    </row>
    <row r="12" spans="1:39" ht="12">
      <c r="A12" s="2" t="s">
        <v>9</v>
      </c>
      <c r="B12" s="2"/>
      <c r="C12" s="9">
        <v>35442</v>
      </c>
      <c r="D12" s="21">
        <v>246</v>
      </c>
      <c r="E12" s="2">
        <v>121</v>
      </c>
      <c r="F12" s="21">
        <v>125</v>
      </c>
      <c r="G12" s="21">
        <v>507</v>
      </c>
      <c r="H12" s="21">
        <v>261</v>
      </c>
      <c r="I12" s="21">
        <v>246</v>
      </c>
      <c r="J12" s="21">
        <v>-261</v>
      </c>
      <c r="K12" s="21">
        <v>1</v>
      </c>
      <c r="L12" s="21">
        <v>1</v>
      </c>
      <c r="M12" s="21">
        <v>0</v>
      </c>
      <c r="N12" s="21">
        <v>0</v>
      </c>
      <c r="O12" s="21">
        <v>0</v>
      </c>
      <c r="P12" s="21">
        <v>0</v>
      </c>
      <c r="Q12" s="21">
        <v>8</v>
      </c>
      <c r="R12" s="21">
        <v>4</v>
      </c>
      <c r="S12" s="21">
        <v>4</v>
      </c>
      <c r="T12" s="21">
        <v>0</v>
      </c>
      <c r="U12" s="21">
        <v>0</v>
      </c>
      <c r="V12" s="21">
        <v>0</v>
      </c>
      <c r="W12" s="21">
        <v>137</v>
      </c>
      <c r="X12" s="21">
        <v>64</v>
      </c>
      <c r="Y12" s="22">
        <v>6.940917555442695</v>
      </c>
      <c r="Z12" s="22">
        <v>14.30506179109531</v>
      </c>
      <c r="AA12" s="4">
        <v>-7.364144235652616</v>
      </c>
      <c r="AB12" s="4">
        <v>4.065040650406504</v>
      </c>
      <c r="AC12" s="4">
        <v>0</v>
      </c>
      <c r="AD12" s="4">
        <v>31.496062992125985</v>
      </c>
      <c r="AE12" s="4">
        <v>15.748031496062993</v>
      </c>
      <c r="AF12" s="4">
        <v>15.748031496062993</v>
      </c>
      <c r="AG12" s="4">
        <v>0</v>
      </c>
      <c r="AH12" s="4">
        <v>0</v>
      </c>
      <c r="AI12" s="4">
        <v>0</v>
      </c>
      <c r="AJ12" s="4">
        <v>3.8654703459172732</v>
      </c>
      <c r="AK12" s="23">
        <v>1.8057671688956605</v>
      </c>
      <c r="AL12" s="4"/>
      <c r="AM12" s="5"/>
    </row>
    <row r="13" spans="1:39" ht="12">
      <c r="A13" s="2" t="s">
        <v>10</v>
      </c>
      <c r="B13" s="2"/>
      <c r="C13" s="9">
        <v>25888</v>
      </c>
      <c r="D13" s="21">
        <v>120</v>
      </c>
      <c r="E13" s="2">
        <v>58</v>
      </c>
      <c r="F13" s="21">
        <v>62</v>
      </c>
      <c r="G13" s="21">
        <v>370</v>
      </c>
      <c r="H13" s="21">
        <v>189</v>
      </c>
      <c r="I13" s="21">
        <v>181</v>
      </c>
      <c r="J13" s="21">
        <v>-250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1</v>
      </c>
      <c r="R13" s="21">
        <v>0</v>
      </c>
      <c r="S13" s="21">
        <v>1</v>
      </c>
      <c r="T13" s="21">
        <v>0</v>
      </c>
      <c r="U13" s="21">
        <v>0</v>
      </c>
      <c r="V13" s="21">
        <v>0</v>
      </c>
      <c r="W13" s="21">
        <v>85</v>
      </c>
      <c r="X13" s="21">
        <v>40</v>
      </c>
      <c r="Y13" s="22">
        <v>4.635352286773794</v>
      </c>
      <c r="Z13" s="22">
        <v>14.292336217552535</v>
      </c>
      <c r="AA13" s="4">
        <v>-9.65698393077874</v>
      </c>
      <c r="AB13" s="4">
        <v>0</v>
      </c>
      <c r="AC13" s="4">
        <v>0</v>
      </c>
      <c r="AD13" s="4">
        <v>8.264462809917356</v>
      </c>
      <c r="AE13" s="4">
        <v>0</v>
      </c>
      <c r="AF13" s="4">
        <v>8.264462809917356</v>
      </c>
      <c r="AG13" s="4">
        <v>0</v>
      </c>
      <c r="AH13" s="4">
        <v>0</v>
      </c>
      <c r="AI13" s="4">
        <v>0</v>
      </c>
      <c r="AJ13" s="4">
        <v>3.2833745364647715</v>
      </c>
      <c r="AK13" s="23">
        <v>1.5451174289245981</v>
      </c>
      <c r="AL13" s="4"/>
      <c r="AM13" s="5"/>
    </row>
    <row r="14" spans="1:39" ht="12">
      <c r="A14" s="2" t="s">
        <v>11</v>
      </c>
      <c r="B14" s="2"/>
      <c r="C14" s="9">
        <v>31273</v>
      </c>
      <c r="D14" s="21">
        <v>191</v>
      </c>
      <c r="E14" s="2">
        <v>101</v>
      </c>
      <c r="F14" s="21">
        <v>90</v>
      </c>
      <c r="G14" s="21">
        <v>360</v>
      </c>
      <c r="H14" s="21">
        <v>195</v>
      </c>
      <c r="I14" s="21">
        <v>165</v>
      </c>
      <c r="J14" s="21">
        <v>-169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2</v>
      </c>
      <c r="R14" s="21">
        <v>1</v>
      </c>
      <c r="S14" s="21">
        <v>1</v>
      </c>
      <c r="T14" s="21">
        <v>0</v>
      </c>
      <c r="U14" s="21">
        <v>0</v>
      </c>
      <c r="V14" s="21">
        <v>0</v>
      </c>
      <c r="W14" s="21">
        <v>119</v>
      </c>
      <c r="X14" s="21">
        <v>58</v>
      </c>
      <c r="Y14" s="22">
        <v>6.107504876410962</v>
      </c>
      <c r="Z14" s="22">
        <v>11.51152751574841</v>
      </c>
      <c r="AA14" s="4">
        <v>-5.404022639337447</v>
      </c>
      <c r="AB14" s="4">
        <v>0</v>
      </c>
      <c r="AC14" s="4">
        <v>0</v>
      </c>
      <c r="AD14" s="4">
        <v>10.362694300518134</v>
      </c>
      <c r="AE14" s="4">
        <v>5.181347150259067</v>
      </c>
      <c r="AF14" s="4">
        <v>5.181347150259067</v>
      </c>
      <c r="AG14" s="4">
        <v>0</v>
      </c>
      <c r="AH14" s="4">
        <v>0</v>
      </c>
      <c r="AI14" s="4">
        <v>0</v>
      </c>
      <c r="AJ14" s="4">
        <v>3.8051993732612797</v>
      </c>
      <c r="AK14" s="23">
        <v>1.8546349886483549</v>
      </c>
      <c r="AL14" s="4"/>
      <c r="AM14" s="5"/>
    </row>
    <row r="15" spans="1:39" ht="12">
      <c r="A15" s="3" t="s">
        <v>47</v>
      </c>
      <c r="B15" s="2"/>
      <c r="C15" s="9">
        <v>71276</v>
      </c>
      <c r="D15" s="21">
        <v>522</v>
      </c>
      <c r="E15" s="2">
        <v>246</v>
      </c>
      <c r="F15" s="21">
        <v>276</v>
      </c>
      <c r="G15" s="21">
        <v>734</v>
      </c>
      <c r="H15" s="21">
        <v>376</v>
      </c>
      <c r="I15" s="21">
        <v>358</v>
      </c>
      <c r="J15" s="21">
        <v>-212</v>
      </c>
      <c r="K15" s="21">
        <v>3</v>
      </c>
      <c r="L15" s="21">
        <v>2</v>
      </c>
      <c r="M15" s="21">
        <v>1</v>
      </c>
      <c r="N15" s="21">
        <v>0</v>
      </c>
      <c r="O15" s="21">
        <v>0</v>
      </c>
      <c r="P15" s="21">
        <v>0</v>
      </c>
      <c r="Q15" s="21">
        <v>13</v>
      </c>
      <c r="R15" s="21">
        <v>6</v>
      </c>
      <c r="S15" s="21">
        <v>7</v>
      </c>
      <c r="T15" s="21">
        <v>1</v>
      </c>
      <c r="U15" s="21">
        <v>1</v>
      </c>
      <c r="V15" s="21">
        <v>0</v>
      </c>
      <c r="W15" s="21">
        <v>308</v>
      </c>
      <c r="X15" s="21">
        <v>112</v>
      </c>
      <c r="Y15" s="22">
        <v>7.323643302093271</v>
      </c>
      <c r="Z15" s="22">
        <v>10.297996520567933</v>
      </c>
      <c r="AA15" s="4">
        <v>-2.9743532184746617</v>
      </c>
      <c r="AB15" s="4">
        <v>5.747126436781609</v>
      </c>
      <c r="AC15" s="4">
        <v>0</v>
      </c>
      <c r="AD15" s="4">
        <v>24.299065420560748</v>
      </c>
      <c r="AE15" s="4">
        <v>11.214953271028037</v>
      </c>
      <c r="AF15" s="4">
        <v>13.08411214953271</v>
      </c>
      <c r="AG15" s="4">
        <v>1.9120458891013383</v>
      </c>
      <c r="AH15" s="4">
        <v>1.9120458891013383</v>
      </c>
      <c r="AI15" s="4">
        <v>0</v>
      </c>
      <c r="AJ15" s="4">
        <v>4.321230147595264</v>
      </c>
      <c r="AK15" s="23">
        <v>1.5713564173073684</v>
      </c>
      <c r="AL15" s="4"/>
      <c r="AM15" s="5"/>
    </row>
    <row r="16" spans="1:39" ht="12">
      <c r="A16" s="3" t="s">
        <v>49</v>
      </c>
      <c r="B16" s="2"/>
      <c r="C16" s="9">
        <v>45935</v>
      </c>
      <c r="D16" s="21">
        <v>217</v>
      </c>
      <c r="E16" s="2">
        <v>109</v>
      </c>
      <c r="F16" s="21">
        <v>108</v>
      </c>
      <c r="G16" s="21">
        <v>672</v>
      </c>
      <c r="H16" s="21">
        <v>328</v>
      </c>
      <c r="I16" s="21">
        <v>344</v>
      </c>
      <c r="J16" s="21">
        <v>-455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9</v>
      </c>
      <c r="R16" s="21">
        <v>3</v>
      </c>
      <c r="S16" s="21">
        <v>6</v>
      </c>
      <c r="T16" s="21">
        <v>1</v>
      </c>
      <c r="U16" s="21">
        <v>1</v>
      </c>
      <c r="V16" s="21">
        <v>0</v>
      </c>
      <c r="W16" s="21">
        <v>148</v>
      </c>
      <c r="X16" s="21">
        <v>66</v>
      </c>
      <c r="Y16" s="22">
        <v>4.724066615870251</v>
      </c>
      <c r="Z16" s="22">
        <v>14.629367584630456</v>
      </c>
      <c r="AA16" s="4">
        <v>-9.905300968760205</v>
      </c>
      <c r="AB16" s="4">
        <v>0</v>
      </c>
      <c r="AC16" s="4">
        <v>0</v>
      </c>
      <c r="AD16" s="4">
        <v>39.823008849557525</v>
      </c>
      <c r="AE16" s="4">
        <v>13.274336283185841</v>
      </c>
      <c r="AF16" s="4">
        <v>26.548672566371682</v>
      </c>
      <c r="AG16" s="4">
        <v>4.587155963302752</v>
      </c>
      <c r="AH16" s="4">
        <v>4.587155963302752</v>
      </c>
      <c r="AI16" s="4">
        <v>0</v>
      </c>
      <c r="AJ16" s="4">
        <v>3.2219440513769455</v>
      </c>
      <c r="AK16" s="23">
        <v>1.4368128877762056</v>
      </c>
      <c r="AL16" s="4"/>
      <c r="AM16" s="5"/>
    </row>
    <row r="17" spans="1:39" ht="12">
      <c r="A17" s="3" t="s">
        <v>50</v>
      </c>
      <c r="B17" s="2"/>
      <c r="C17" s="9">
        <v>74005</v>
      </c>
      <c r="D17" s="21">
        <v>671</v>
      </c>
      <c r="E17" s="2">
        <v>350</v>
      </c>
      <c r="F17" s="21">
        <v>321</v>
      </c>
      <c r="G17" s="21">
        <v>603</v>
      </c>
      <c r="H17" s="21">
        <v>318</v>
      </c>
      <c r="I17" s="21">
        <v>285</v>
      </c>
      <c r="J17" s="21">
        <v>68</v>
      </c>
      <c r="K17" s="21">
        <v>1</v>
      </c>
      <c r="L17" s="21">
        <v>1</v>
      </c>
      <c r="M17" s="21">
        <v>0</v>
      </c>
      <c r="N17" s="21">
        <v>0</v>
      </c>
      <c r="O17" s="21">
        <v>0</v>
      </c>
      <c r="P17" s="21">
        <v>0</v>
      </c>
      <c r="Q17" s="21">
        <v>10</v>
      </c>
      <c r="R17" s="21">
        <v>1</v>
      </c>
      <c r="S17" s="21">
        <v>9</v>
      </c>
      <c r="T17" s="21">
        <v>0</v>
      </c>
      <c r="U17" s="21">
        <v>0</v>
      </c>
      <c r="V17" s="21">
        <v>0</v>
      </c>
      <c r="W17" s="21">
        <v>420</v>
      </c>
      <c r="X17" s="21">
        <v>153</v>
      </c>
      <c r="Y17" s="22">
        <v>9.066954935477334</v>
      </c>
      <c r="Z17" s="22">
        <v>8.14809810147963</v>
      </c>
      <c r="AA17" s="4">
        <v>0.9188568339977028</v>
      </c>
      <c r="AB17" s="4">
        <v>1.4903129657228018</v>
      </c>
      <c r="AC17" s="4">
        <v>0</v>
      </c>
      <c r="AD17" s="4">
        <v>14.684287812041116</v>
      </c>
      <c r="AE17" s="4">
        <v>1.4684287812041115</v>
      </c>
      <c r="AF17" s="4">
        <v>13.215859030837004</v>
      </c>
      <c r="AG17" s="4">
        <v>0</v>
      </c>
      <c r="AH17" s="4">
        <v>0</v>
      </c>
      <c r="AI17" s="4">
        <v>0</v>
      </c>
      <c r="AJ17" s="4">
        <v>5.675292209985812</v>
      </c>
      <c r="AK17" s="23">
        <v>2.0674278764948313</v>
      </c>
      <c r="AL17" s="4"/>
      <c r="AM17" s="5"/>
    </row>
    <row r="18" spans="1:39" ht="12">
      <c r="A18" s="3" t="s">
        <v>51</v>
      </c>
      <c r="B18" s="2"/>
      <c r="C18" s="9">
        <v>69256</v>
      </c>
      <c r="D18" s="21">
        <v>538</v>
      </c>
      <c r="E18" s="2">
        <v>274</v>
      </c>
      <c r="F18" s="21">
        <v>264</v>
      </c>
      <c r="G18" s="21">
        <v>790</v>
      </c>
      <c r="H18" s="21">
        <v>392</v>
      </c>
      <c r="I18" s="21">
        <v>398</v>
      </c>
      <c r="J18" s="21">
        <v>-252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19</v>
      </c>
      <c r="R18" s="21">
        <v>9</v>
      </c>
      <c r="S18" s="21">
        <v>10</v>
      </c>
      <c r="T18" s="21">
        <v>5</v>
      </c>
      <c r="U18" s="21">
        <v>5</v>
      </c>
      <c r="V18" s="21">
        <v>0</v>
      </c>
      <c r="W18" s="21">
        <v>303</v>
      </c>
      <c r="X18" s="21">
        <v>130</v>
      </c>
      <c r="Y18" s="22">
        <v>7.7682800046205385</v>
      </c>
      <c r="Z18" s="22">
        <v>11.40695391013053</v>
      </c>
      <c r="AA18" s="4">
        <v>-3.6386739055099917</v>
      </c>
      <c r="AB18" s="4">
        <v>0</v>
      </c>
      <c r="AC18" s="4">
        <v>0</v>
      </c>
      <c r="AD18" s="4">
        <v>34.11131059245961</v>
      </c>
      <c r="AE18" s="4">
        <v>16.15798922800718</v>
      </c>
      <c r="AF18" s="4">
        <v>17.953321364452425</v>
      </c>
      <c r="AG18" s="4">
        <v>9.208103130755065</v>
      </c>
      <c r="AH18" s="4">
        <v>9.208103130755065</v>
      </c>
      <c r="AI18" s="4">
        <v>0</v>
      </c>
      <c r="AJ18" s="4">
        <v>4.375072195910824</v>
      </c>
      <c r="AK18" s="23">
        <v>1.8770936814138848</v>
      </c>
      <c r="AL18" s="4"/>
      <c r="AM18" s="5"/>
    </row>
    <row r="19" spans="1:39" ht="12">
      <c r="A19" s="3" t="s">
        <v>53</v>
      </c>
      <c r="B19" s="2"/>
      <c r="C19" s="9">
        <v>25404</v>
      </c>
      <c r="D19" s="21">
        <v>122</v>
      </c>
      <c r="E19" s="2">
        <v>62</v>
      </c>
      <c r="F19" s="21">
        <v>60</v>
      </c>
      <c r="G19" s="21">
        <v>307</v>
      </c>
      <c r="H19" s="21">
        <v>145</v>
      </c>
      <c r="I19" s="21">
        <v>162</v>
      </c>
      <c r="J19" s="21">
        <v>-185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6</v>
      </c>
      <c r="R19" s="21">
        <v>2</v>
      </c>
      <c r="S19" s="21">
        <v>4</v>
      </c>
      <c r="T19" s="21">
        <v>1</v>
      </c>
      <c r="U19" s="21">
        <v>1</v>
      </c>
      <c r="V19" s="21">
        <v>0</v>
      </c>
      <c r="W19" s="21">
        <v>87</v>
      </c>
      <c r="X19" s="21">
        <v>32</v>
      </c>
      <c r="Y19" s="22">
        <v>4.802393323886003</v>
      </c>
      <c r="Z19" s="22">
        <v>12.084711069122973</v>
      </c>
      <c r="AA19" s="4">
        <v>-7.28231774523697</v>
      </c>
      <c r="AB19" s="4">
        <v>0</v>
      </c>
      <c r="AC19" s="4">
        <v>0</v>
      </c>
      <c r="AD19" s="4">
        <v>46.875</v>
      </c>
      <c r="AE19" s="4">
        <v>15.625</v>
      </c>
      <c r="AF19" s="4">
        <v>31.25</v>
      </c>
      <c r="AG19" s="4">
        <v>8.130081300813009</v>
      </c>
      <c r="AH19" s="4">
        <v>8.130081300813009</v>
      </c>
      <c r="AI19" s="4">
        <v>0</v>
      </c>
      <c r="AJ19" s="4">
        <v>3.4246575342465753</v>
      </c>
      <c r="AK19" s="23">
        <v>1.259644150527476</v>
      </c>
      <c r="AL19" s="4"/>
      <c r="AM19" s="5"/>
    </row>
    <row r="20" spans="1:39" ht="12">
      <c r="A20" s="3" t="s">
        <v>54</v>
      </c>
      <c r="B20" s="2"/>
      <c r="C20" s="9">
        <v>32188</v>
      </c>
      <c r="D20" s="21">
        <v>188</v>
      </c>
      <c r="E20" s="2">
        <v>104</v>
      </c>
      <c r="F20" s="21">
        <v>84</v>
      </c>
      <c r="G20" s="21">
        <v>463</v>
      </c>
      <c r="H20" s="21">
        <v>226</v>
      </c>
      <c r="I20" s="21">
        <v>237</v>
      </c>
      <c r="J20" s="21">
        <v>-275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5</v>
      </c>
      <c r="R20" s="21">
        <v>1</v>
      </c>
      <c r="S20" s="21">
        <v>4</v>
      </c>
      <c r="T20" s="21">
        <v>0</v>
      </c>
      <c r="U20" s="21">
        <v>0</v>
      </c>
      <c r="V20" s="21">
        <v>0</v>
      </c>
      <c r="W20" s="21">
        <v>108</v>
      </c>
      <c r="X20" s="21">
        <v>41</v>
      </c>
      <c r="Y20" s="22">
        <v>5.840685969926681</v>
      </c>
      <c r="Z20" s="22">
        <v>14.384242574872623</v>
      </c>
      <c r="AA20" s="4">
        <v>-8.543556604945943</v>
      </c>
      <c r="AB20" s="4">
        <v>0</v>
      </c>
      <c r="AC20" s="4">
        <v>0</v>
      </c>
      <c r="AD20" s="4">
        <v>25.906735751295336</v>
      </c>
      <c r="AE20" s="4">
        <v>5.181347150259067</v>
      </c>
      <c r="AF20" s="4">
        <v>20.72538860103627</v>
      </c>
      <c r="AG20" s="4">
        <v>0</v>
      </c>
      <c r="AH20" s="4">
        <v>0</v>
      </c>
      <c r="AI20" s="4">
        <v>0</v>
      </c>
      <c r="AJ20" s="4">
        <v>3.3552876848514974</v>
      </c>
      <c r="AK20" s="23">
        <v>1.2737666211010314</v>
      </c>
      <c r="AL20" s="4"/>
      <c r="AM20" s="5"/>
    </row>
    <row r="21" spans="1:39" ht="12">
      <c r="A21" s="3" t="s">
        <v>58</v>
      </c>
      <c r="B21" s="2"/>
      <c r="C21" s="9">
        <v>30710</v>
      </c>
      <c r="D21" s="21">
        <v>273</v>
      </c>
      <c r="E21" s="2">
        <v>137</v>
      </c>
      <c r="F21" s="21">
        <v>136</v>
      </c>
      <c r="G21" s="21">
        <v>286</v>
      </c>
      <c r="H21" s="21">
        <v>134</v>
      </c>
      <c r="I21" s="21">
        <v>152</v>
      </c>
      <c r="J21" s="21">
        <v>-13</v>
      </c>
      <c r="K21" s="21">
        <v>2</v>
      </c>
      <c r="L21" s="21">
        <v>2</v>
      </c>
      <c r="M21" s="21">
        <v>0</v>
      </c>
      <c r="N21" s="21">
        <v>1</v>
      </c>
      <c r="O21" s="21">
        <v>1</v>
      </c>
      <c r="P21" s="21">
        <v>0</v>
      </c>
      <c r="Q21" s="21">
        <v>3</v>
      </c>
      <c r="R21" s="21">
        <v>1</v>
      </c>
      <c r="S21" s="21">
        <v>2</v>
      </c>
      <c r="T21" s="21">
        <v>2</v>
      </c>
      <c r="U21" s="21">
        <v>1</v>
      </c>
      <c r="V21" s="21">
        <v>1</v>
      </c>
      <c r="W21" s="21">
        <v>139</v>
      </c>
      <c r="X21" s="21">
        <v>54</v>
      </c>
      <c r="Y21" s="22">
        <v>8.889612504070335</v>
      </c>
      <c r="Z21" s="22">
        <v>9.312927385216542</v>
      </c>
      <c r="AA21" s="4">
        <v>-0.42331488114620647</v>
      </c>
      <c r="AB21" s="4">
        <v>7.326007326007326</v>
      </c>
      <c r="AC21" s="4">
        <v>3.663003663003663</v>
      </c>
      <c r="AD21" s="4">
        <v>10.869565217391305</v>
      </c>
      <c r="AE21" s="4">
        <v>3.6231884057971016</v>
      </c>
      <c r="AF21" s="4">
        <v>7.246376811594203</v>
      </c>
      <c r="AG21" s="4">
        <v>7.299270072992701</v>
      </c>
      <c r="AH21" s="4">
        <v>3.6496350364963503</v>
      </c>
      <c r="AI21" s="4">
        <v>3.663003663003663</v>
      </c>
      <c r="AJ21" s="4">
        <v>4.5262129599479</v>
      </c>
      <c r="AK21" s="23">
        <v>1.7583848909150115</v>
      </c>
      <c r="AL21" s="4"/>
      <c r="AM21" s="5"/>
    </row>
    <row r="22" spans="1:39" ht="12">
      <c r="A22" s="3"/>
      <c r="B22" s="2"/>
      <c r="C22" s="9"/>
      <c r="D22" s="21"/>
      <c r="E22" s="6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2"/>
      <c r="Z22" s="22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23"/>
      <c r="AL22" s="4"/>
      <c r="AM22" s="5"/>
    </row>
    <row r="23" spans="1:39" ht="12">
      <c r="A23" s="3" t="s">
        <v>25</v>
      </c>
      <c r="B23" s="2"/>
      <c r="C23" s="9">
        <f>SUM(C24)</f>
        <v>16048</v>
      </c>
      <c r="D23" s="21">
        <f>SUM(D24)</f>
        <v>86</v>
      </c>
      <c r="E23" s="21">
        <f aca="true" t="shared" si="2" ref="E23:J23">SUM(E24)</f>
        <v>48</v>
      </c>
      <c r="F23" s="21">
        <f t="shared" si="2"/>
        <v>38</v>
      </c>
      <c r="G23" s="21">
        <f t="shared" si="2"/>
        <v>286</v>
      </c>
      <c r="H23" s="21">
        <f t="shared" si="2"/>
        <v>163</v>
      </c>
      <c r="I23" s="21">
        <f t="shared" si="2"/>
        <v>123</v>
      </c>
      <c r="J23" s="21">
        <f t="shared" si="2"/>
        <v>-200</v>
      </c>
      <c r="K23" s="21">
        <f aca="true" t="shared" si="3" ref="K23:X23">SUM(K24)</f>
        <v>0</v>
      </c>
      <c r="L23" s="21">
        <f t="shared" si="3"/>
        <v>0</v>
      </c>
      <c r="M23" s="21">
        <f t="shared" si="3"/>
        <v>0</v>
      </c>
      <c r="N23" s="21">
        <f t="shared" si="3"/>
        <v>0</v>
      </c>
      <c r="O23" s="21">
        <f t="shared" si="3"/>
        <v>0</v>
      </c>
      <c r="P23" s="21">
        <f t="shared" si="3"/>
        <v>0</v>
      </c>
      <c r="Q23" s="21">
        <f t="shared" si="3"/>
        <v>2</v>
      </c>
      <c r="R23" s="21">
        <f t="shared" si="3"/>
        <v>1</v>
      </c>
      <c r="S23" s="21">
        <f t="shared" si="3"/>
        <v>1</v>
      </c>
      <c r="T23" s="21">
        <f t="shared" si="3"/>
        <v>0</v>
      </c>
      <c r="U23" s="21">
        <f t="shared" si="3"/>
        <v>0</v>
      </c>
      <c r="V23" s="21">
        <f t="shared" si="3"/>
        <v>0</v>
      </c>
      <c r="W23" s="21">
        <f t="shared" si="3"/>
        <v>56</v>
      </c>
      <c r="X23" s="21">
        <f t="shared" si="3"/>
        <v>17</v>
      </c>
      <c r="Y23" s="22">
        <f>D23/C23*1000</f>
        <v>5.358923230309073</v>
      </c>
      <c r="Z23" s="22">
        <f>G23/C23*1000</f>
        <v>17.821535393818543</v>
      </c>
      <c r="AA23" s="4">
        <f>J23/C23*1000</f>
        <v>-12.46261216350947</v>
      </c>
      <c r="AB23" s="4">
        <f>K23/D23*1000</f>
        <v>0</v>
      </c>
      <c r="AC23" s="4">
        <f>N23/D23*1000</f>
        <v>0</v>
      </c>
      <c r="AD23" s="4">
        <f>Q23/(D23+Q23)*1000</f>
        <v>22.727272727272727</v>
      </c>
      <c r="AE23" s="4">
        <f>R23/(D23+Q23)*1000</f>
        <v>11.363636363636363</v>
      </c>
      <c r="AF23" s="4">
        <f>S23/(D23+Q23)*1000</f>
        <v>11.363636363636363</v>
      </c>
      <c r="AG23" s="4">
        <f>T23/(D23+U23)*1000</f>
        <v>0</v>
      </c>
      <c r="AH23" s="4">
        <f>U23/(D23+U23)*1000</f>
        <v>0</v>
      </c>
      <c r="AI23" s="4">
        <f>V23/D23*1000</f>
        <v>0</v>
      </c>
      <c r="AJ23" s="4">
        <f>W23/C23*1000</f>
        <v>3.489531405782652</v>
      </c>
      <c r="AK23" s="23">
        <f>X23/C23*1000</f>
        <v>1.0593220338983051</v>
      </c>
      <c r="AL23" s="4"/>
      <c r="AM23" s="5"/>
    </row>
    <row r="24" spans="1:39" ht="12">
      <c r="A24" s="6"/>
      <c r="B24" s="3" t="s">
        <v>55</v>
      </c>
      <c r="C24" s="9">
        <v>16048</v>
      </c>
      <c r="D24" s="21">
        <v>86</v>
      </c>
      <c r="E24" s="21">
        <v>48</v>
      </c>
      <c r="F24" s="21">
        <v>38</v>
      </c>
      <c r="G24" s="21">
        <v>286</v>
      </c>
      <c r="H24" s="21">
        <v>163</v>
      </c>
      <c r="I24" s="21">
        <v>123</v>
      </c>
      <c r="J24" s="21">
        <v>-200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2</v>
      </c>
      <c r="R24" s="21">
        <v>1</v>
      </c>
      <c r="S24" s="21">
        <v>1</v>
      </c>
      <c r="T24" s="21">
        <v>0</v>
      </c>
      <c r="U24" s="21">
        <v>0</v>
      </c>
      <c r="V24" s="21">
        <v>0</v>
      </c>
      <c r="W24" s="21">
        <v>56</v>
      </c>
      <c r="X24" s="21">
        <v>17</v>
      </c>
      <c r="Y24" s="22">
        <v>5.358923230309073</v>
      </c>
      <c r="Z24" s="22">
        <v>17.821535393818543</v>
      </c>
      <c r="AA24" s="4">
        <v>-12.46261216350947</v>
      </c>
      <c r="AB24" s="4">
        <v>0</v>
      </c>
      <c r="AC24" s="4">
        <v>0</v>
      </c>
      <c r="AD24" s="4">
        <v>22.727272727272727</v>
      </c>
      <c r="AE24" s="4">
        <v>11.363636363636363</v>
      </c>
      <c r="AF24" s="4">
        <v>11.363636363636363</v>
      </c>
      <c r="AG24" s="4">
        <v>0</v>
      </c>
      <c r="AH24" s="4">
        <v>0</v>
      </c>
      <c r="AI24" s="4">
        <v>0</v>
      </c>
      <c r="AJ24" s="4">
        <v>3.489531405782652</v>
      </c>
      <c r="AK24" s="23">
        <v>1.0593220338983051</v>
      </c>
      <c r="AL24" s="4"/>
      <c r="AM24" s="5"/>
    </row>
    <row r="25" spans="1:39" ht="12">
      <c r="A25" s="2"/>
      <c r="B25" s="2"/>
      <c r="C25" s="9"/>
      <c r="D25" s="21"/>
      <c r="E25" s="6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2"/>
      <c r="Z25" s="22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23"/>
      <c r="AL25" s="4"/>
      <c r="AM25" s="5"/>
    </row>
    <row r="26" spans="1:39" ht="12">
      <c r="A26" s="3" t="s">
        <v>26</v>
      </c>
      <c r="B26" s="2"/>
      <c r="C26" s="9">
        <f aca="true" t="shared" si="4" ref="C26:X26">SUM(C27:C30)</f>
        <v>37711</v>
      </c>
      <c r="D26" s="21">
        <f t="shared" si="4"/>
        <v>192</v>
      </c>
      <c r="E26" s="21">
        <f t="shared" si="4"/>
        <v>95</v>
      </c>
      <c r="F26" s="21">
        <f t="shared" si="4"/>
        <v>97</v>
      </c>
      <c r="G26" s="21">
        <f t="shared" si="4"/>
        <v>698</v>
      </c>
      <c r="H26" s="21">
        <f t="shared" si="4"/>
        <v>361</v>
      </c>
      <c r="I26" s="21">
        <f t="shared" si="4"/>
        <v>337</v>
      </c>
      <c r="J26" s="21">
        <f t="shared" si="4"/>
        <v>-506</v>
      </c>
      <c r="K26" s="21">
        <f t="shared" si="4"/>
        <v>0</v>
      </c>
      <c r="L26" s="21">
        <f t="shared" si="4"/>
        <v>0</v>
      </c>
      <c r="M26" s="21">
        <f t="shared" si="4"/>
        <v>0</v>
      </c>
      <c r="N26" s="21">
        <f t="shared" si="4"/>
        <v>0</v>
      </c>
      <c r="O26" s="21">
        <f t="shared" si="4"/>
        <v>0</v>
      </c>
      <c r="P26" s="21">
        <f t="shared" si="4"/>
        <v>0</v>
      </c>
      <c r="Q26" s="21">
        <f t="shared" si="4"/>
        <v>2</v>
      </c>
      <c r="R26" s="21">
        <f t="shared" si="4"/>
        <v>1</v>
      </c>
      <c r="S26" s="21">
        <f t="shared" si="4"/>
        <v>1</v>
      </c>
      <c r="T26" s="21">
        <f t="shared" si="4"/>
        <v>0</v>
      </c>
      <c r="U26" s="21">
        <f t="shared" si="4"/>
        <v>0</v>
      </c>
      <c r="V26" s="21">
        <f t="shared" si="4"/>
        <v>0</v>
      </c>
      <c r="W26" s="21">
        <f t="shared" si="4"/>
        <v>119</v>
      </c>
      <c r="X26" s="21">
        <f t="shared" si="4"/>
        <v>50</v>
      </c>
      <c r="Y26" s="22">
        <f>D26/C26*1000</f>
        <v>5.091352655723794</v>
      </c>
      <c r="Z26" s="22">
        <f>G26/C26*1000</f>
        <v>18.50918830049588</v>
      </c>
      <c r="AA26" s="4">
        <f>J26/C26*1000</f>
        <v>-13.417835644772083</v>
      </c>
      <c r="AB26" s="4">
        <f>K26/D26*1000</f>
        <v>0</v>
      </c>
      <c r="AC26" s="4">
        <f>N26/D26*1000</f>
        <v>0</v>
      </c>
      <c r="AD26" s="4">
        <f>Q26/(D26+Q26)*1000</f>
        <v>10.309278350515465</v>
      </c>
      <c r="AE26" s="4">
        <f>R26/(D26+Q26)*1000</f>
        <v>5.154639175257732</v>
      </c>
      <c r="AF26" s="4">
        <f>S26/(D26+Q26)*1000</f>
        <v>5.154639175257732</v>
      </c>
      <c r="AG26" s="4">
        <f>T26/(D26+U26)*1000</f>
        <v>0</v>
      </c>
      <c r="AH26" s="4">
        <f>U26/(D26+U26)*1000</f>
        <v>0</v>
      </c>
      <c r="AI26" s="4">
        <f>V26/D26*1000</f>
        <v>0</v>
      </c>
      <c r="AJ26" s="4">
        <f>W26/C26*1000</f>
        <v>3.15557794807881</v>
      </c>
      <c r="AK26" s="23">
        <f>X26/C26*1000</f>
        <v>1.3258730874280715</v>
      </c>
      <c r="AL26" s="4"/>
      <c r="AM26" s="5"/>
    </row>
    <row r="27" spans="1:39" ht="12">
      <c r="A27" s="6"/>
      <c r="B27" s="2" t="s">
        <v>12</v>
      </c>
      <c r="C27" s="9">
        <v>1088</v>
      </c>
      <c r="D27" s="21">
        <v>4</v>
      </c>
      <c r="E27" s="24">
        <v>3</v>
      </c>
      <c r="F27" s="2">
        <v>1</v>
      </c>
      <c r="G27" s="21">
        <v>25</v>
      </c>
      <c r="H27" s="21">
        <v>9</v>
      </c>
      <c r="I27" s="21">
        <v>16</v>
      </c>
      <c r="J27" s="21">
        <v>-21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2</v>
      </c>
      <c r="Y27" s="22">
        <v>3.676470588235294</v>
      </c>
      <c r="Z27" s="22">
        <v>22.97794117647059</v>
      </c>
      <c r="AA27" s="4">
        <v>-19.301470588235293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23">
        <v>1.838235294117647</v>
      </c>
      <c r="AL27" s="4"/>
      <c r="AM27" s="5"/>
    </row>
    <row r="28" spans="1:39" ht="12">
      <c r="A28" s="6"/>
      <c r="B28" s="2" t="s">
        <v>13</v>
      </c>
      <c r="C28" s="9">
        <v>12885</v>
      </c>
      <c r="D28" s="21">
        <v>53</v>
      </c>
      <c r="E28" s="24">
        <v>26</v>
      </c>
      <c r="F28" s="2">
        <v>27</v>
      </c>
      <c r="G28" s="21">
        <v>284</v>
      </c>
      <c r="H28" s="21">
        <v>137</v>
      </c>
      <c r="I28" s="21">
        <v>147</v>
      </c>
      <c r="J28" s="21">
        <v>-231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1</v>
      </c>
      <c r="R28" s="21">
        <v>0</v>
      </c>
      <c r="S28" s="21">
        <v>1</v>
      </c>
      <c r="T28" s="21">
        <v>0</v>
      </c>
      <c r="U28" s="21">
        <v>0</v>
      </c>
      <c r="V28" s="21">
        <v>0</v>
      </c>
      <c r="W28" s="21">
        <v>38</v>
      </c>
      <c r="X28" s="21">
        <v>13</v>
      </c>
      <c r="Y28" s="22">
        <v>4.113310050446255</v>
      </c>
      <c r="Z28" s="22">
        <v>22.041133100504464</v>
      </c>
      <c r="AA28" s="4">
        <v>-17.92782305005821</v>
      </c>
      <c r="AB28" s="4">
        <v>0</v>
      </c>
      <c r="AC28" s="4">
        <v>0</v>
      </c>
      <c r="AD28" s="4">
        <v>18.51851851851852</v>
      </c>
      <c r="AE28" s="4">
        <v>0</v>
      </c>
      <c r="AF28" s="4">
        <v>18.51851851851852</v>
      </c>
      <c r="AG28" s="4">
        <v>0</v>
      </c>
      <c r="AH28" s="4">
        <v>0</v>
      </c>
      <c r="AI28" s="4">
        <v>0</v>
      </c>
      <c r="AJ28" s="4">
        <v>2.949165696546372</v>
      </c>
      <c r="AK28" s="23">
        <v>1.0089251067132323</v>
      </c>
      <c r="AL28" s="4"/>
      <c r="AM28" s="5"/>
    </row>
    <row r="29" spans="1:39" ht="12">
      <c r="A29" s="6"/>
      <c r="B29" s="2" t="s">
        <v>14</v>
      </c>
      <c r="C29" s="9">
        <v>8266</v>
      </c>
      <c r="D29" s="21">
        <v>33</v>
      </c>
      <c r="E29" s="24">
        <v>14</v>
      </c>
      <c r="F29" s="2">
        <v>19</v>
      </c>
      <c r="G29" s="21">
        <v>159</v>
      </c>
      <c r="H29" s="21">
        <v>94</v>
      </c>
      <c r="I29" s="21">
        <v>65</v>
      </c>
      <c r="J29" s="21">
        <v>-126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24</v>
      </c>
      <c r="X29" s="21">
        <v>3</v>
      </c>
      <c r="Y29" s="22">
        <v>3.9922574401161386</v>
      </c>
      <c r="Z29" s="22">
        <v>19.235422211468666</v>
      </c>
      <c r="AA29" s="4">
        <v>-15.243164771352529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2.9034599564481005</v>
      </c>
      <c r="AK29" s="23">
        <v>0.36293249455601256</v>
      </c>
      <c r="AL29" s="4"/>
      <c r="AM29" s="5"/>
    </row>
    <row r="30" spans="1:39" ht="12">
      <c r="A30" s="6"/>
      <c r="B30" s="2" t="s">
        <v>64</v>
      </c>
      <c r="C30" s="9">
        <v>15472</v>
      </c>
      <c r="D30" s="21">
        <v>102</v>
      </c>
      <c r="E30" s="24">
        <v>52</v>
      </c>
      <c r="F30" s="2">
        <v>50</v>
      </c>
      <c r="G30" s="21">
        <v>230</v>
      </c>
      <c r="H30" s="21">
        <v>121</v>
      </c>
      <c r="I30" s="21">
        <v>109</v>
      </c>
      <c r="J30" s="21">
        <v>-128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1</v>
      </c>
      <c r="R30" s="21">
        <v>1</v>
      </c>
      <c r="S30" s="21">
        <v>0</v>
      </c>
      <c r="T30" s="21">
        <v>0</v>
      </c>
      <c r="U30" s="21">
        <v>0</v>
      </c>
      <c r="V30" s="21">
        <v>0</v>
      </c>
      <c r="W30" s="21">
        <v>57</v>
      </c>
      <c r="X30" s="21">
        <v>32</v>
      </c>
      <c r="Y30" s="22">
        <v>6.592554291623578</v>
      </c>
      <c r="Z30" s="22">
        <v>14.86556359875905</v>
      </c>
      <c r="AA30" s="4">
        <v>-8.273009307135471</v>
      </c>
      <c r="AB30" s="4">
        <v>0</v>
      </c>
      <c r="AC30" s="4">
        <v>0</v>
      </c>
      <c r="AD30" s="4">
        <v>9.70873786407767</v>
      </c>
      <c r="AE30" s="4">
        <v>9.70873786407767</v>
      </c>
      <c r="AF30" s="4">
        <v>0</v>
      </c>
      <c r="AG30" s="4">
        <v>0</v>
      </c>
      <c r="AH30" s="4">
        <v>0</v>
      </c>
      <c r="AI30" s="4">
        <v>0</v>
      </c>
      <c r="AJ30" s="4">
        <v>3.6840744570837645</v>
      </c>
      <c r="AK30" s="23">
        <v>2.0682523267838677</v>
      </c>
      <c r="AL30" s="4"/>
      <c r="AM30" s="5"/>
    </row>
    <row r="31" spans="1:39" ht="12">
      <c r="A31" s="2"/>
      <c r="B31" s="2"/>
      <c r="C31" s="9"/>
      <c r="D31" s="21"/>
      <c r="E31" s="6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2"/>
      <c r="Z31" s="22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23"/>
      <c r="AL31" s="4"/>
      <c r="AM31" s="5"/>
    </row>
    <row r="32" spans="1:39" ht="12">
      <c r="A32" s="3" t="s">
        <v>27</v>
      </c>
      <c r="B32" s="2"/>
      <c r="C32" s="9">
        <f>SUM(C33)</f>
        <v>18916</v>
      </c>
      <c r="D32" s="21">
        <f>SUM(D33)</f>
        <v>189</v>
      </c>
      <c r="E32" s="21">
        <f aca="true" t="shared" si="5" ref="E32:J32">SUM(E33)</f>
        <v>93</v>
      </c>
      <c r="F32" s="21">
        <f t="shared" si="5"/>
        <v>96</v>
      </c>
      <c r="G32" s="21">
        <f t="shared" si="5"/>
        <v>126</v>
      </c>
      <c r="H32" s="21">
        <f t="shared" si="5"/>
        <v>55</v>
      </c>
      <c r="I32" s="21">
        <f t="shared" si="5"/>
        <v>71</v>
      </c>
      <c r="J32" s="21">
        <f t="shared" si="5"/>
        <v>63</v>
      </c>
      <c r="K32" s="21">
        <f aca="true" t="shared" si="6" ref="K32:X32">SUM(K33)</f>
        <v>1</v>
      </c>
      <c r="L32" s="21">
        <f t="shared" si="6"/>
        <v>0</v>
      </c>
      <c r="M32" s="21">
        <f t="shared" si="6"/>
        <v>1</v>
      </c>
      <c r="N32" s="21">
        <f t="shared" si="6"/>
        <v>1</v>
      </c>
      <c r="O32" s="21">
        <f t="shared" si="6"/>
        <v>0</v>
      </c>
      <c r="P32" s="21">
        <f t="shared" si="6"/>
        <v>1</v>
      </c>
      <c r="Q32" s="21">
        <f t="shared" si="6"/>
        <v>4</v>
      </c>
      <c r="R32" s="21">
        <f t="shared" si="6"/>
        <v>2</v>
      </c>
      <c r="S32" s="21">
        <f t="shared" si="6"/>
        <v>2</v>
      </c>
      <c r="T32" s="21">
        <f t="shared" si="6"/>
        <v>3</v>
      </c>
      <c r="U32" s="21">
        <f t="shared" si="6"/>
        <v>2</v>
      </c>
      <c r="V32" s="21">
        <f t="shared" si="6"/>
        <v>1</v>
      </c>
      <c r="W32" s="21">
        <f t="shared" si="6"/>
        <v>113</v>
      </c>
      <c r="X32" s="21">
        <f t="shared" si="6"/>
        <v>30</v>
      </c>
      <c r="Y32" s="22">
        <f>D32/C32*1000</f>
        <v>9.991541552125186</v>
      </c>
      <c r="Z32" s="22">
        <f>G32/C32*1000</f>
        <v>6.66102770141679</v>
      </c>
      <c r="AA32" s="4">
        <f>J32/C32*1000</f>
        <v>3.330513850708395</v>
      </c>
      <c r="AB32" s="4">
        <f>K32/D32*1000</f>
        <v>5.291005291005291</v>
      </c>
      <c r="AC32" s="4">
        <f>N32/D32*1000</f>
        <v>5.291005291005291</v>
      </c>
      <c r="AD32" s="4">
        <f>Q32/(D32+Q32)*1000</f>
        <v>20.72538860103627</v>
      </c>
      <c r="AE32" s="4">
        <f>R32/(D32+Q32)*1000</f>
        <v>10.362694300518134</v>
      </c>
      <c r="AF32" s="4">
        <f>S32/(D32+Q32)*1000</f>
        <v>10.362694300518134</v>
      </c>
      <c r="AG32" s="4">
        <f>T32/(D32+U32)*1000</f>
        <v>15.706806282722512</v>
      </c>
      <c r="AH32" s="4">
        <f>U32/(D32+U32)*1000</f>
        <v>10.471204188481677</v>
      </c>
      <c r="AI32" s="4">
        <f>V32/D32*1000</f>
        <v>5.291005291005291</v>
      </c>
      <c r="AJ32" s="4">
        <f>W32/C32*1000</f>
        <v>5.9737788115880734</v>
      </c>
      <c r="AK32" s="23">
        <f>X32/C32*1000</f>
        <v>1.585958976527807</v>
      </c>
      <c r="AL32" s="4"/>
      <c r="AM32" s="5"/>
    </row>
    <row r="33" spans="1:39" ht="12">
      <c r="A33" s="6"/>
      <c r="B33" s="2" t="s">
        <v>15</v>
      </c>
      <c r="C33" s="9">
        <v>18916</v>
      </c>
      <c r="D33" s="21">
        <v>189</v>
      </c>
      <c r="E33" s="21">
        <v>93</v>
      </c>
      <c r="F33" s="21">
        <v>96</v>
      </c>
      <c r="G33" s="21">
        <v>126</v>
      </c>
      <c r="H33" s="21">
        <v>55</v>
      </c>
      <c r="I33" s="21">
        <v>71</v>
      </c>
      <c r="J33" s="21">
        <v>63</v>
      </c>
      <c r="K33" s="21">
        <v>1</v>
      </c>
      <c r="L33" s="21">
        <v>0</v>
      </c>
      <c r="M33" s="21">
        <v>1</v>
      </c>
      <c r="N33" s="21">
        <v>1</v>
      </c>
      <c r="O33" s="21">
        <v>0</v>
      </c>
      <c r="P33" s="21">
        <v>1</v>
      </c>
      <c r="Q33" s="21">
        <v>4</v>
      </c>
      <c r="R33" s="21">
        <v>2</v>
      </c>
      <c r="S33" s="21">
        <v>2</v>
      </c>
      <c r="T33" s="21">
        <v>3</v>
      </c>
      <c r="U33" s="21">
        <v>2</v>
      </c>
      <c r="V33" s="21">
        <v>1</v>
      </c>
      <c r="W33" s="21">
        <v>113</v>
      </c>
      <c r="X33" s="21">
        <v>30</v>
      </c>
      <c r="Y33" s="22">
        <v>9.991541552125186</v>
      </c>
      <c r="Z33" s="22">
        <v>6.66102770141679</v>
      </c>
      <c r="AA33" s="4">
        <v>3.330513850708395</v>
      </c>
      <c r="AB33" s="4">
        <v>5.291005291005291</v>
      </c>
      <c r="AC33" s="4">
        <v>5.291005291005291</v>
      </c>
      <c r="AD33" s="4">
        <v>20.72538860103627</v>
      </c>
      <c r="AE33" s="4">
        <v>10.362694300518134</v>
      </c>
      <c r="AF33" s="4">
        <v>10.362694300518134</v>
      </c>
      <c r="AG33" s="4">
        <v>15.706806282722512</v>
      </c>
      <c r="AH33" s="4">
        <v>10.471204188481677</v>
      </c>
      <c r="AI33" s="4">
        <v>5.291005291005291</v>
      </c>
      <c r="AJ33" s="4">
        <v>5.9737788115880734</v>
      </c>
      <c r="AK33" s="23">
        <v>1.585958976527807</v>
      </c>
      <c r="AL33" s="4"/>
      <c r="AM33" s="5"/>
    </row>
    <row r="34" spans="1:39" ht="12">
      <c r="A34" s="6"/>
      <c r="B34" s="2"/>
      <c r="C34" s="9"/>
      <c r="D34" s="21"/>
      <c r="E34" s="6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2"/>
      <c r="Z34" s="22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23"/>
      <c r="AL34" s="4"/>
      <c r="AM34" s="5"/>
    </row>
    <row r="35" spans="1:39" ht="12">
      <c r="A35" s="3" t="s">
        <v>28</v>
      </c>
      <c r="B35" s="2"/>
      <c r="C35" s="9">
        <f>SUM(C36:C41)</f>
        <v>48805</v>
      </c>
      <c r="D35" s="21">
        <f>SUM(D36:D41)</f>
        <v>478</v>
      </c>
      <c r="E35" s="21">
        <f aca="true" t="shared" si="7" ref="E35:X35">SUM(E36:E41)</f>
        <v>241</v>
      </c>
      <c r="F35" s="21">
        <f t="shared" si="7"/>
        <v>237</v>
      </c>
      <c r="G35" s="21">
        <f t="shared" si="7"/>
        <v>449</v>
      </c>
      <c r="H35" s="21">
        <f t="shared" si="7"/>
        <v>254</v>
      </c>
      <c r="I35" s="21">
        <f t="shared" si="7"/>
        <v>195</v>
      </c>
      <c r="J35" s="21">
        <f t="shared" si="7"/>
        <v>29</v>
      </c>
      <c r="K35" s="21">
        <f t="shared" si="7"/>
        <v>0</v>
      </c>
      <c r="L35" s="21">
        <f t="shared" si="7"/>
        <v>0</v>
      </c>
      <c r="M35" s="21">
        <f t="shared" si="7"/>
        <v>0</v>
      </c>
      <c r="N35" s="21">
        <f t="shared" si="7"/>
        <v>0</v>
      </c>
      <c r="O35" s="21">
        <f t="shared" si="7"/>
        <v>0</v>
      </c>
      <c r="P35" s="21">
        <f t="shared" si="7"/>
        <v>0</v>
      </c>
      <c r="Q35" s="21">
        <f t="shared" si="7"/>
        <v>4</v>
      </c>
      <c r="R35" s="21">
        <f t="shared" si="7"/>
        <v>3</v>
      </c>
      <c r="S35" s="21">
        <f t="shared" si="7"/>
        <v>1</v>
      </c>
      <c r="T35" s="21">
        <f t="shared" si="7"/>
        <v>0</v>
      </c>
      <c r="U35" s="21">
        <f t="shared" si="7"/>
        <v>0</v>
      </c>
      <c r="V35" s="21">
        <f t="shared" si="7"/>
        <v>0</v>
      </c>
      <c r="W35" s="21">
        <f t="shared" si="7"/>
        <v>248</v>
      </c>
      <c r="X35" s="21">
        <f t="shared" si="7"/>
        <v>70</v>
      </c>
      <c r="Y35" s="22">
        <f>D35/C35*1000</f>
        <v>9.794078475566028</v>
      </c>
      <c r="Z35" s="22">
        <f>G35/C35*1000</f>
        <v>9.199877061776458</v>
      </c>
      <c r="AA35" s="4">
        <f>J35/C35*1000</f>
        <v>0.5942014137895708</v>
      </c>
      <c r="AB35" s="4">
        <f>K35/D35*1000</f>
        <v>0</v>
      </c>
      <c r="AC35" s="4">
        <f>N35/D35*1000</f>
        <v>0</v>
      </c>
      <c r="AD35" s="4">
        <f>Q35/(D35+Q35)*1000</f>
        <v>8.298755186721992</v>
      </c>
      <c r="AE35" s="4">
        <f>R35/(D35+Q35)*1000</f>
        <v>6.224066390041493</v>
      </c>
      <c r="AF35" s="4">
        <f>S35/(D35+Q35)*1000</f>
        <v>2.074688796680498</v>
      </c>
      <c r="AG35" s="4">
        <f>T35/(D35+U35)*1000</f>
        <v>0</v>
      </c>
      <c r="AH35" s="4">
        <f>U35/(D35+U35)*1000</f>
        <v>0</v>
      </c>
      <c r="AI35" s="4">
        <f>V35/D35*1000</f>
        <v>0</v>
      </c>
      <c r="AJ35" s="4">
        <f>W35/C35*1000</f>
        <v>5.081446573097018</v>
      </c>
      <c r="AK35" s="23">
        <f>X35/C35*1000</f>
        <v>1.4342792746644812</v>
      </c>
      <c r="AL35" s="4"/>
      <c r="AM35" s="5"/>
    </row>
    <row r="36" spans="1:39" ht="12">
      <c r="A36" s="6"/>
      <c r="B36" s="2" t="s">
        <v>16</v>
      </c>
      <c r="C36" s="9">
        <v>1787</v>
      </c>
      <c r="D36" s="21">
        <v>7</v>
      </c>
      <c r="E36" s="2">
        <v>3</v>
      </c>
      <c r="F36" s="2">
        <v>4</v>
      </c>
      <c r="G36" s="21">
        <v>30</v>
      </c>
      <c r="H36" s="21">
        <v>16</v>
      </c>
      <c r="I36" s="21">
        <v>14</v>
      </c>
      <c r="J36" s="21">
        <v>-23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5</v>
      </c>
      <c r="X36" s="21">
        <v>1</v>
      </c>
      <c r="Y36" s="22">
        <v>3.9171796306659203</v>
      </c>
      <c r="Z36" s="22">
        <v>16.787912702853944</v>
      </c>
      <c r="AA36" s="4">
        <v>-12.870733072188026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2.7979854504756574</v>
      </c>
      <c r="AK36" s="23">
        <v>0.5595970900951316</v>
      </c>
      <c r="AL36" s="4"/>
      <c r="AM36" s="5"/>
    </row>
    <row r="37" spans="1:39" ht="12">
      <c r="A37" s="6"/>
      <c r="B37" s="2" t="s">
        <v>17</v>
      </c>
      <c r="C37" s="9">
        <v>4342</v>
      </c>
      <c r="D37" s="21">
        <v>23</v>
      </c>
      <c r="E37" s="2">
        <v>11</v>
      </c>
      <c r="F37" s="2">
        <v>12</v>
      </c>
      <c r="G37" s="21">
        <v>60</v>
      </c>
      <c r="H37" s="21">
        <v>37</v>
      </c>
      <c r="I37" s="21">
        <v>23</v>
      </c>
      <c r="J37" s="21">
        <v>-37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25</v>
      </c>
      <c r="X37" s="21">
        <v>7</v>
      </c>
      <c r="Y37" s="22">
        <v>5.297098111469369</v>
      </c>
      <c r="Z37" s="22">
        <v>13.818516812528788</v>
      </c>
      <c r="AA37" s="4">
        <v>-8.52141870105942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5.757715338553662</v>
      </c>
      <c r="AK37" s="23">
        <v>1.6121602947950253</v>
      </c>
      <c r="AL37" s="4"/>
      <c r="AM37" s="5"/>
    </row>
    <row r="38" spans="1:39" ht="12">
      <c r="A38" s="6"/>
      <c r="B38" s="2" t="s">
        <v>18</v>
      </c>
      <c r="C38" s="9">
        <v>8763</v>
      </c>
      <c r="D38" s="21">
        <v>100</v>
      </c>
      <c r="E38" s="2">
        <v>55</v>
      </c>
      <c r="F38" s="2">
        <v>45</v>
      </c>
      <c r="G38" s="21">
        <v>63</v>
      </c>
      <c r="H38" s="21">
        <v>35</v>
      </c>
      <c r="I38" s="21">
        <v>28</v>
      </c>
      <c r="J38" s="21">
        <v>37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1</v>
      </c>
      <c r="R38" s="21">
        <v>0</v>
      </c>
      <c r="S38" s="21">
        <v>1</v>
      </c>
      <c r="T38" s="21">
        <v>0</v>
      </c>
      <c r="U38" s="21">
        <v>0</v>
      </c>
      <c r="V38" s="21">
        <v>0</v>
      </c>
      <c r="W38" s="21">
        <v>69</v>
      </c>
      <c r="X38" s="21">
        <v>11</v>
      </c>
      <c r="Y38" s="22">
        <v>11.411617026132603</v>
      </c>
      <c r="Z38" s="22">
        <v>7.189318726463539</v>
      </c>
      <c r="AA38" s="4">
        <v>4.222298299669063</v>
      </c>
      <c r="AB38" s="4">
        <v>0</v>
      </c>
      <c r="AC38" s="4">
        <v>0</v>
      </c>
      <c r="AD38" s="4">
        <v>9.900990099009901</v>
      </c>
      <c r="AE38" s="4">
        <v>0</v>
      </c>
      <c r="AF38" s="4">
        <v>9.900990099009901</v>
      </c>
      <c r="AG38" s="4">
        <v>0</v>
      </c>
      <c r="AH38" s="4">
        <v>0</v>
      </c>
      <c r="AI38" s="4">
        <v>0</v>
      </c>
      <c r="AJ38" s="4">
        <v>7.874015748031496</v>
      </c>
      <c r="AK38" s="23">
        <v>1.2552778728745864</v>
      </c>
      <c r="AL38" s="4"/>
      <c r="AM38" s="5"/>
    </row>
    <row r="39" spans="1:39" ht="12">
      <c r="A39" s="6"/>
      <c r="B39" s="2" t="s">
        <v>19</v>
      </c>
      <c r="C39" s="9">
        <v>5257</v>
      </c>
      <c r="D39" s="21">
        <v>43</v>
      </c>
      <c r="E39" s="2">
        <v>25</v>
      </c>
      <c r="F39" s="2">
        <v>18</v>
      </c>
      <c r="G39" s="21">
        <v>53</v>
      </c>
      <c r="H39" s="21">
        <v>31</v>
      </c>
      <c r="I39" s="21">
        <v>22</v>
      </c>
      <c r="J39" s="21">
        <v>-10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29</v>
      </c>
      <c r="X39" s="21">
        <v>8</v>
      </c>
      <c r="Y39" s="22">
        <v>8.179570097013505</v>
      </c>
      <c r="Z39" s="22">
        <v>10.081795700970135</v>
      </c>
      <c r="AA39" s="4">
        <v>-1.9022256039566292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5.516454251474225</v>
      </c>
      <c r="AK39" s="23">
        <v>1.5217804831653035</v>
      </c>
      <c r="AL39" s="4"/>
      <c r="AM39" s="5"/>
    </row>
    <row r="40" spans="1:39" ht="12">
      <c r="A40" s="6"/>
      <c r="B40" s="2" t="s">
        <v>20</v>
      </c>
      <c r="C40" s="9">
        <v>2933</v>
      </c>
      <c r="D40" s="21">
        <v>27</v>
      </c>
      <c r="E40" s="2">
        <v>15</v>
      </c>
      <c r="F40" s="2">
        <v>12</v>
      </c>
      <c r="G40" s="21">
        <v>37</v>
      </c>
      <c r="H40" s="21">
        <v>22</v>
      </c>
      <c r="I40" s="21">
        <v>15</v>
      </c>
      <c r="J40" s="21">
        <v>-10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16</v>
      </c>
      <c r="X40" s="21">
        <v>2</v>
      </c>
      <c r="Y40" s="22">
        <v>9.205591544493693</v>
      </c>
      <c r="Z40" s="22">
        <v>12.61506989430617</v>
      </c>
      <c r="AA40" s="4">
        <v>-3.4094783498124785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5.455165359699966</v>
      </c>
      <c r="AK40" s="23">
        <v>0.6818956699624957</v>
      </c>
      <c r="AL40" s="4"/>
      <c r="AM40" s="5"/>
    </row>
    <row r="41" spans="1:39" ht="12">
      <c r="A41" s="6"/>
      <c r="B41" s="3" t="s">
        <v>48</v>
      </c>
      <c r="C41" s="9">
        <v>25723</v>
      </c>
      <c r="D41" s="21">
        <v>278</v>
      </c>
      <c r="E41" s="2">
        <v>132</v>
      </c>
      <c r="F41" s="2">
        <v>146</v>
      </c>
      <c r="G41" s="21">
        <v>206</v>
      </c>
      <c r="H41" s="21">
        <v>113</v>
      </c>
      <c r="I41" s="21">
        <v>93</v>
      </c>
      <c r="J41" s="21">
        <v>72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3</v>
      </c>
      <c r="R41" s="21">
        <v>3</v>
      </c>
      <c r="S41" s="21">
        <v>0</v>
      </c>
      <c r="T41" s="21">
        <v>0</v>
      </c>
      <c r="U41" s="21">
        <v>0</v>
      </c>
      <c r="V41" s="21">
        <v>0</v>
      </c>
      <c r="W41" s="21">
        <v>104</v>
      </c>
      <c r="X41" s="21">
        <v>41</v>
      </c>
      <c r="Y41" s="22">
        <v>10.807448586867784</v>
      </c>
      <c r="Z41" s="22">
        <v>8.008397154297711</v>
      </c>
      <c r="AA41" s="4">
        <v>2.7990514325700735</v>
      </c>
      <c r="AB41" s="4">
        <v>0</v>
      </c>
      <c r="AC41" s="4">
        <v>0</v>
      </c>
      <c r="AD41" s="4">
        <v>10.676156583629894</v>
      </c>
      <c r="AE41" s="4">
        <v>10.676156583629894</v>
      </c>
      <c r="AF41" s="4">
        <v>0</v>
      </c>
      <c r="AG41" s="4">
        <v>0</v>
      </c>
      <c r="AH41" s="4">
        <v>0</v>
      </c>
      <c r="AI41" s="4">
        <v>0</v>
      </c>
      <c r="AJ41" s="4">
        <v>4.0430742914901066</v>
      </c>
      <c r="AK41" s="23">
        <v>1.5939042879912917</v>
      </c>
      <c r="AL41" s="4"/>
      <c r="AM41" s="5"/>
    </row>
    <row r="42" spans="1:39" ht="12">
      <c r="A42" s="2"/>
      <c r="B42" s="2"/>
      <c r="C42" s="9"/>
      <c r="D42" s="21"/>
      <c r="E42" s="6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2"/>
      <c r="Z42" s="22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23"/>
      <c r="AL42" s="4"/>
      <c r="AM42" s="5"/>
    </row>
    <row r="43" spans="1:39" ht="12">
      <c r="A43" s="3" t="s">
        <v>29</v>
      </c>
      <c r="B43" s="2"/>
      <c r="C43" s="9">
        <f>SUM(C44:C45)</f>
        <v>1296</v>
      </c>
      <c r="D43" s="21">
        <f>SUM(D44:D45)</f>
        <v>1</v>
      </c>
      <c r="E43" s="21">
        <f aca="true" t="shared" si="8" ref="E43:X43">SUM(E44:E45)</f>
        <v>0</v>
      </c>
      <c r="F43" s="21">
        <f t="shared" si="8"/>
        <v>1</v>
      </c>
      <c r="G43" s="21">
        <f t="shared" si="8"/>
        <v>20</v>
      </c>
      <c r="H43" s="21">
        <f t="shared" si="8"/>
        <v>10</v>
      </c>
      <c r="I43" s="21">
        <f t="shared" si="8"/>
        <v>10</v>
      </c>
      <c r="J43" s="21">
        <f t="shared" si="8"/>
        <v>-19</v>
      </c>
      <c r="K43" s="21">
        <f t="shared" si="8"/>
        <v>0</v>
      </c>
      <c r="L43" s="21">
        <f t="shared" si="8"/>
        <v>0</v>
      </c>
      <c r="M43" s="21">
        <f t="shared" si="8"/>
        <v>0</v>
      </c>
      <c r="N43" s="21">
        <f t="shared" si="8"/>
        <v>0</v>
      </c>
      <c r="O43" s="21">
        <f t="shared" si="8"/>
        <v>0</v>
      </c>
      <c r="P43" s="21">
        <f t="shared" si="8"/>
        <v>0</v>
      </c>
      <c r="Q43" s="21">
        <f t="shared" si="8"/>
        <v>0</v>
      </c>
      <c r="R43" s="21">
        <f t="shared" si="8"/>
        <v>0</v>
      </c>
      <c r="S43" s="21">
        <f t="shared" si="8"/>
        <v>0</v>
      </c>
      <c r="T43" s="21">
        <f t="shared" si="8"/>
        <v>0</v>
      </c>
      <c r="U43" s="21">
        <f t="shared" si="8"/>
        <v>0</v>
      </c>
      <c r="V43" s="21">
        <f t="shared" si="8"/>
        <v>0</v>
      </c>
      <c r="W43" s="21">
        <f t="shared" si="8"/>
        <v>6</v>
      </c>
      <c r="X43" s="21">
        <f t="shared" si="8"/>
        <v>0</v>
      </c>
      <c r="Y43" s="22">
        <f>D43/C43*1000</f>
        <v>0.7716049382716049</v>
      </c>
      <c r="Z43" s="22">
        <f>G43/C43*1000</f>
        <v>15.432098765432098</v>
      </c>
      <c r="AA43" s="4">
        <f>J43/C43*1000</f>
        <v>-14.660493827160494</v>
      </c>
      <c r="AB43" s="4">
        <f>K43/D43*1000</f>
        <v>0</v>
      </c>
      <c r="AC43" s="4">
        <f>N43/D43*1000</f>
        <v>0</v>
      </c>
      <c r="AD43" s="4">
        <f>Q43/(D43+Q43)*1000</f>
        <v>0</v>
      </c>
      <c r="AE43" s="4">
        <f>R43/(D43+Q43)*1000</f>
        <v>0</v>
      </c>
      <c r="AF43" s="4">
        <f>S43/(D43+Q43)*1000</f>
        <v>0</v>
      </c>
      <c r="AG43" s="4">
        <f>T43/(D43+U43)*1000</f>
        <v>0</v>
      </c>
      <c r="AH43" s="4">
        <f>U43/(D43+U43)*1000</f>
        <v>0</v>
      </c>
      <c r="AI43" s="4">
        <f>V43/D43*1000</f>
        <v>0</v>
      </c>
      <c r="AJ43" s="4">
        <f>W43/C43*1000</f>
        <v>4.62962962962963</v>
      </c>
      <c r="AK43" s="23">
        <f>X43/C43*1000</f>
        <v>0</v>
      </c>
      <c r="AL43" s="4"/>
      <c r="AM43" s="5"/>
    </row>
    <row r="44" spans="1:39" ht="12">
      <c r="A44" s="6"/>
      <c r="B44" s="2" t="s">
        <v>21</v>
      </c>
      <c r="C44" s="9">
        <v>704</v>
      </c>
      <c r="D44" s="21">
        <v>1</v>
      </c>
      <c r="E44" s="25">
        <v>0</v>
      </c>
      <c r="F44" s="21">
        <v>1</v>
      </c>
      <c r="G44" s="21">
        <v>11</v>
      </c>
      <c r="H44" s="21">
        <v>5</v>
      </c>
      <c r="I44" s="21">
        <v>6</v>
      </c>
      <c r="J44" s="21">
        <v>-10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2</v>
      </c>
      <c r="X44" s="21">
        <v>0</v>
      </c>
      <c r="Y44" s="22">
        <v>1.4204545454545454</v>
      </c>
      <c r="Z44" s="22">
        <v>15.625</v>
      </c>
      <c r="AA44" s="4">
        <v>-14.204545454545453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2.840909090909091</v>
      </c>
      <c r="AK44" s="23">
        <v>0</v>
      </c>
      <c r="AL44" s="4"/>
      <c r="AM44" s="5"/>
    </row>
    <row r="45" spans="1:39" ht="12">
      <c r="A45" s="6"/>
      <c r="B45" s="2" t="s">
        <v>22</v>
      </c>
      <c r="C45" s="9">
        <v>592</v>
      </c>
      <c r="D45" s="21">
        <v>0</v>
      </c>
      <c r="E45" s="25">
        <v>0</v>
      </c>
      <c r="F45" s="21">
        <v>0</v>
      </c>
      <c r="G45" s="21">
        <v>9</v>
      </c>
      <c r="H45" s="21">
        <v>5</v>
      </c>
      <c r="I45" s="21">
        <v>4</v>
      </c>
      <c r="J45" s="21">
        <v>-9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4</v>
      </c>
      <c r="X45" s="21">
        <v>0</v>
      </c>
      <c r="Y45" s="22">
        <v>0</v>
      </c>
      <c r="Z45" s="22">
        <v>15.202702702702704</v>
      </c>
      <c r="AA45" s="4">
        <v>-15.202702702702704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6.756756756756757</v>
      </c>
      <c r="AK45" s="23">
        <v>0</v>
      </c>
      <c r="AL45" s="4"/>
      <c r="AM45" s="5"/>
    </row>
    <row r="46" spans="1:42" ht="12">
      <c r="A46" s="6"/>
      <c r="B46" s="2"/>
      <c r="C46" s="9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2"/>
      <c r="Z46" s="22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23"/>
      <c r="AL46" s="4"/>
      <c r="AM46" s="4"/>
      <c r="AN46" s="4"/>
      <c r="AO46" s="4"/>
      <c r="AP46" s="5"/>
    </row>
    <row r="47" spans="1:41" ht="12">
      <c r="A47" s="6" t="s">
        <v>59</v>
      </c>
      <c r="C47" s="9">
        <f aca="true" t="shared" si="9" ref="C47:I47">SUM(C9,C14:C17,C21,C33)</f>
        <v>466178</v>
      </c>
      <c r="D47" s="21">
        <f t="shared" si="9"/>
        <v>3509</v>
      </c>
      <c r="E47" s="21">
        <f t="shared" si="9"/>
        <v>1784</v>
      </c>
      <c r="F47" s="21">
        <f t="shared" si="9"/>
        <v>1725</v>
      </c>
      <c r="G47" s="21">
        <f t="shared" si="9"/>
        <v>4973</v>
      </c>
      <c r="H47" s="21">
        <f t="shared" si="9"/>
        <v>2520</v>
      </c>
      <c r="I47" s="21">
        <f t="shared" si="9"/>
        <v>2453</v>
      </c>
      <c r="J47" s="21">
        <f>D47-G47</f>
        <v>-1464</v>
      </c>
      <c r="K47" s="21">
        <f aca="true" t="shared" si="10" ref="K47:X47">SUM(K9,K14:K17,K21,K33,)</f>
        <v>10</v>
      </c>
      <c r="L47" s="21">
        <f t="shared" si="10"/>
        <v>5</v>
      </c>
      <c r="M47" s="21">
        <f t="shared" si="10"/>
        <v>5</v>
      </c>
      <c r="N47" s="21">
        <f t="shared" si="10"/>
        <v>3</v>
      </c>
      <c r="O47" s="21">
        <f t="shared" si="10"/>
        <v>1</v>
      </c>
      <c r="P47" s="21">
        <f t="shared" si="10"/>
        <v>2</v>
      </c>
      <c r="Q47" s="21">
        <f t="shared" si="10"/>
        <v>74</v>
      </c>
      <c r="R47" s="21">
        <f t="shared" si="10"/>
        <v>29</v>
      </c>
      <c r="S47" s="21">
        <f t="shared" si="10"/>
        <v>45</v>
      </c>
      <c r="T47" s="21">
        <f t="shared" si="10"/>
        <v>13</v>
      </c>
      <c r="U47" s="21">
        <f t="shared" si="10"/>
        <v>11</v>
      </c>
      <c r="V47" s="21">
        <f t="shared" si="10"/>
        <v>2</v>
      </c>
      <c r="W47" s="21">
        <f t="shared" si="10"/>
        <v>2223</v>
      </c>
      <c r="X47" s="21">
        <f t="shared" si="10"/>
        <v>849</v>
      </c>
      <c r="Y47" s="22">
        <f>D47/C47*1000</f>
        <v>7.527167734213112</v>
      </c>
      <c r="Z47" s="22">
        <f>G47/C47*1000</f>
        <v>10.66759907159926</v>
      </c>
      <c r="AA47" s="4">
        <f aca="true" t="shared" si="11" ref="AA47:AB50">J47/C47*1000</f>
        <v>-3.1404313373861483</v>
      </c>
      <c r="AB47" s="4">
        <f t="shared" si="11"/>
        <v>2.849814762040467</v>
      </c>
      <c r="AC47" s="4">
        <f>N47/D47*1000</f>
        <v>0.8549444286121402</v>
      </c>
      <c r="AD47" s="4">
        <f>Q47/(D47+Q47)*1000</f>
        <v>20.65308400781468</v>
      </c>
      <c r="AE47" s="4">
        <f>R47/(D47+Q47)*1000</f>
        <v>8.093776165224673</v>
      </c>
      <c r="AF47" s="4">
        <f>S47/(D47+Q47)*1000</f>
        <v>12.559307842590009</v>
      </c>
      <c r="AG47" s="4">
        <f>T47/(D47+U47)*1000</f>
        <v>3.693181818181818</v>
      </c>
      <c r="AH47" s="4">
        <f>U47/(D47+U47)*1000</f>
        <v>3.125</v>
      </c>
      <c r="AI47" s="4">
        <f>V47/D47*1000</f>
        <v>0.5699629524080935</v>
      </c>
      <c r="AJ47" s="4">
        <f>W47/C47*1000</f>
        <v>4.768564797137574</v>
      </c>
      <c r="AK47" s="23">
        <f>X47/C47*1000</f>
        <v>1.8211927632792624</v>
      </c>
      <c r="AL47" s="4"/>
      <c r="AM47" s="4"/>
      <c r="AN47" s="4"/>
      <c r="AO47" s="5"/>
    </row>
    <row r="48" spans="1:41" ht="12">
      <c r="A48" s="6" t="s">
        <v>60</v>
      </c>
      <c r="C48" s="9">
        <f aca="true" t="shared" si="12" ref="C48:I48">SUM(C12,C18,C20)</f>
        <v>136886</v>
      </c>
      <c r="D48" s="21">
        <f t="shared" si="12"/>
        <v>972</v>
      </c>
      <c r="E48" s="21">
        <f t="shared" si="12"/>
        <v>499</v>
      </c>
      <c r="F48" s="21">
        <f t="shared" si="12"/>
        <v>473</v>
      </c>
      <c r="G48" s="21">
        <f t="shared" si="12"/>
        <v>1760</v>
      </c>
      <c r="H48" s="21">
        <f t="shared" si="12"/>
        <v>879</v>
      </c>
      <c r="I48" s="21">
        <f t="shared" si="12"/>
        <v>881</v>
      </c>
      <c r="J48" s="21">
        <f>D48-G48</f>
        <v>-788</v>
      </c>
      <c r="K48" s="21">
        <f>SUM(K12,K18,K20)</f>
        <v>1</v>
      </c>
      <c r="L48" s="21">
        <f>SUM(L12,L18,L20)</f>
        <v>1</v>
      </c>
      <c r="M48" s="21">
        <f>SUM(M12,M18,M20)</f>
        <v>0</v>
      </c>
      <c r="N48" s="21">
        <f>SUM(N12,N18,N20)</f>
        <v>0</v>
      </c>
      <c r="O48" s="21">
        <f aca="true" t="shared" si="13" ref="O48:X48">SUM(O12,O18,O20)</f>
        <v>0</v>
      </c>
      <c r="P48" s="21">
        <f t="shared" si="13"/>
        <v>0</v>
      </c>
      <c r="Q48" s="21">
        <f t="shared" si="13"/>
        <v>32</v>
      </c>
      <c r="R48" s="21">
        <f t="shared" si="13"/>
        <v>14</v>
      </c>
      <c r="S48" s="21">
        <f t="shared" si="13"/>
        <v>18</v>
      </c>
      <c r="T48" s="21">
        <f t="shared" si="13"/>
        <v>5</v>
      </c>
      <c r="U48" s="21">
        <f t="shared" si="13"/>
        <v>5</v>
      </c>
      <c r="V48" s="21">
        <f t="shared" si="13"/>
        <v>0</v>
      </c>
      <c r="W48" s="21">
        <f t="shared" si="13"/>
        <v>548</v>
      </c>
      <c r="X48" s="21">
        <f t="shared" si="13"/>
        <v>235</v>
      </c>
      <c r="Y48" s="22">
        <f>D48/C48*1000</f>
        <v>7.100799205178031</v>
      </c>
      <c r="Z48" s="22">
        <f>G48/C48*1000</f>
        <v>12.85741419867627</v>
      </c>
      <c r="AA48" s="4">
        <f t="shared" si="11"/>
        <v>-5.75661499349824</v>
      </c>
      <c r="AB48" s="4">
        <f t="shared" si="11"/>
        <v>1.02880658436214</v>
      </c>
      <c r="AC48" s="4">
        <f>N48/D48*1000</f>
        <v>0</v>
      </c>
      <c r="AD48" s="4">
        <f>Q48/(D48+Q48)*1000</f>
        <v>31.872509960159363</v>
      </c>
      <c r="AE48" s="4">
        <f>R48/(D48+Q48)*1000</f>
        <v>13.944223107569721</v>
      </c>
      <c r="AF48" s="4">
        <f>S48/(D48+Q48)*1000</f>
        <v>17.928286852589643</v>
      </c>
      <c r="AG48" s="4">
        <f>T48/(D48+U48)*1000</f>
        <v>5.117707267144319</v>
      </c>
      <c r="AH48" s="4">
        <f>U48/(D48+U48)*1000</f>
        <v>5.117707267144319</v>
      </c>
      <c r="AI48" s="4">
        <f>V48/D48*1000</f>
        <v>0</v>
      </c>
      <c r="AJ48" s="4">
        <f>W48/C48*1000</f>
        <v>4.003331239133294</v>
      </c>
      <c r="AK48" s="23">
        <f>X48/C48*1000</f>
        <v>1.716757009482343</v>
      </c>
      <c r="AL48" s="4"/>
      <c r="AM48" s="4"/>
      <c r="AN48" s="4"/>
      <c r="AO48" s="5"/>
    </row>
    <row r="49" spans="1:41" ht="12">
      <c r="A49" s="6" t="s">
        <v>61</v>
      </c>
      <c r="C49" s="9">
        <f aca="true" t="shared" si="14" ref="C49:I49">SUM(C23,C26)</f>
        <v>53759</v>
      </c>
      <c r="D49" s="21">
        <f t="shared" si="14"/>
        <v>278</v>
      </c>
      <c r="E49" s="21">
        <f t="shared" si="14"/>
        <v>143</v>
      </c>
      <c r="F49" s="21">
        <f t="shared" si="14"/>
        <v>135</v>
      </c>
      <c r="G49" s="21">
        <f t="shared" si="14"/>
        <v>984</v>
      </c>
      <c r="H49" s="21">
        <f t="shared" si="14"/>
        <v>524</v>
      </c>
      <c r="I49" s="21">
        <f t="shared" si="14"/>
        <v>460</v>
      </c>
      <c r="J49" s="21">
        <f>D49-G49</f>
        <v>-706</v>
      </c>
      <c r="K49" s="21">
        <f>SUM(K23,K26)</f>
        <v>0</v>
      </c>
      <c r="L49" s="21">
        <f>SUM(L23,L26)</f>
        <v>0</v>
      </c>
      <c r="M49" s="21">
        <f>SUM(M23,M26)</f>
        <v>0</v>
      </c>
      <c r="N49" s="21">
        <f>SUM(N23,N26)</f>
        <v>0</v>
      </c>
      <c r="O49" s="21">
        <f aca="true" t="shared" si="15" ref="O49:X49">SUM(O23,O26)</f>
        <v>0</v>
      </c>
      <c r="P49" s="21">
        <f t="shared" si="15"/>
        <v>0</v>
      </c>
      <c r="Q49" s="21">
        <f t="shared" si="15"/>
        <v>4</v>
      </c>
      <c r="R49" s="21">
        <f t="shared" si="15"/>
        <v>2</v>
      </c>
      <c r="S49" s="21">
        <f t="shared" si="15"/>
        <v>2</v>
      </c>
      <c r="T49" s="21">
        <f t="shared" si="15"/>
        <v>0</v>
      </c>
      <c r="U49" s="21">
        <f t="shared" si="15"/>
        <v>0</v>
      </c>
      <c r="V49" s="21">
        <f t="shared" si="15"/>
        <v>0</v>
      </c>
      <c r="W49" s="21">
        <f t="shared" si="15"/>
        <v>175</v>
      </c>
      <c r="X49" s="21">
        <f t="shared" si="15"/>
        <v>67</v>
      </c>
      <c r="Y49" s="22">
        <f>D49/C49*1000</f>
        <v>5.171227143362041</v>
      </c>
      <c r="Z49" s="22">
        <f>G49/C49*1000</f>
        <v>18.303911903123197</v>
      </c>
      <c r="AA49" s="4">
        <f t="shared" si="11"/>
        <v>-13.132684759761156</v>
      </c>
      <c r="AB49" s="4">
        <f t="shared" si="11"/>
        <v>0</v>
      </c>
      <c r="AC49" s="4">
        <f>N49/D49*1000</f>
        <v>0</v>
      </c>
      <c r="AD49" s="4">
        <f>Q49/(D49+Q49)*1000</f>
        <v>14.184397163120567</v>
      </c>
      <c r="AE49" s="4">
        <f>R49/(D49+Q49)*1000</f>
        <v>7.092198581560283</v>
      </c>
      <c r="AF49" s="4">
        <f>S49/(D49+Q49)*1000</f>
        <v>7.092198581560283</v>
      </c>
      <c r="AG49" s="4">
        <f>T49/(D49+U49)*1000</f>
        <v>0</v>
      </c>
      <c r="AH49" s="4">
        <f>U49/(D49+U49)*1000</f>
        <v>0</v>
      </c>
      <c r="AI49" s="4">
        <f>V49/D49*1000</f>
        <v>0</v>
      </c>
      <c r="AJ49" s="4">
        <f>W49/C49*1000</f>
        <v>3.2552688852099183</v>
      </c>
      <c r="AK49" s="23">
        <f>X49/C49*1000</f>
        <v>1.2463029446232259</v>
      </c>
      <c r="AL49" s="4"/>
      <c r="AM49" s="4"/>
      <c r="AN49" s="4"/>
      <c r="AO49" s="5"/>
    </row>
    <row r="50" spans="1:42" ht="12.75" thickBot="1">
      <c r="A50" s="16" t="s">
        <v>62</v>
      </c>
      <c r="B50" s="26"/>
      <c r="C50" s="10">
        <f aca="true" t="shared" si="16" ref="C50:I50">SUM(C35,C43,C10:C11,C13,C19)</f>
        <v>183316</v>
      </c>
      <c r="D50" s="27">
        <f t="shared" si="16"/>
        <v>1304</v>
      </c>
      <c r="E50" s="27">
        <f t="shared" si="16"/>
        <v>671</v>
      </c>
      <c r="F50" s="27">
        <f t="shared" si="16"/>
        <v>633</v>
      </c>
      <c r="G50" s="27">
        <f t="shared" si="16"/>
        <v>2038</v>
      </c>
      <c r="H50" s="27">
        <f t="shared" si="16"/>
        <v>1060</v>
      </c>
      <c r="I50" s="27">
        <f t="shared" si="16"/>
        <v>978</v>
      </c>
      <c r="J50" s="27">
        <f>D50-G50</f>
        <v>-734</v>
      </c>
      <c r="K50" s="27">
        <f aca="true" t="shared" si="17" ref="K50:X50">SUM(K35,K43,K10:K11,K13,K19)</f>
        <v>0</v>
      </c>
      <c r="L50" s="27">
        <f t="shared" si="17"/>
        <v>0</v>
      </c>
      <c r="M50" s="27">
        <f t="shared" si="17"/>
        <v>0</v>
      </c>
      <c r="N50" s="27">
        <f t="shared" si="17"/>
        <v>0</v>
      </c>
      <c r="O50" s="27">
        <f t="shared" si="17"/>
        <v>0</v>
      </c>
      <c r="P50" s="27">
        <f t="shared" si="17"/>
        <v>0</v>
      </c>
      <c r="Q50" s="27">
        <f t="shared" si="17"/>
        <v>33</v>
      </c>
      <c r="R50" s="27">
        <f t="shared" si="17"/>
        <v>10</v>
      </c>
      <c r="S50" s="27">
        <f t="shared" si="17"/>
        <v>23</v>
      </c>
      <c r="T50" s="27">
        <f t="shared" si="17"/>
        <v>2</v>
      </c>
      <c r="U50" s="27">
        <f t="shared" si="17"/>
        <v>2</v>
      </c>
      <c r="V50" s="27">
        <f t="shared" si="17"/>
        <v>0</v>
      </c>
      <c r="W50" s="27">
        <f t="shared" si="17"/>
        <v>777</v>
      </c>
      <c r="X50" s="27">
        <f t="shared" si="17"/>
        <v>250</v>
      </c>
      <c r="Y50" s="28">
        <f>D50/C50*1000</f>
        <v>7.113399812345895</v>
      </c>
      <c r="Z50" s="28">
        <f>G50/C50*1000</f>
        <v>11.117414737393354</v>
      </c>
      <c r="AA50" s="29">
        <f t="shared" si="11"/>
        <v>-4.004014925047459</v>
      </c>
      <c r="AB50" s="29">
        <f t="shared" si="11"/>
        <v>0</v>
      </c>
      <c r="AC50" s="29">
        <f>N50/D50*1000</f>
        <v>0</v>
      </c>
      <c r="AD50" s="29">
        <f>Q50/(D50+Q50)*1000</f>
        <v>24.68212415856395</v>
      </c>
      <c r="AE50" s="29">
        <f>R50/(D50+Q50)*1000</f>
        <v>7.479431563201197</v>
      </c>
      <c r="AF50" s="29">
        <f>S50/(D50+Q50)*1000</f>
        <v>17.202692595362752</v>
      </c>
      <c r="AG50" s="29">
        <f>T50/(D50+U50)*1000</f>
        <v>1.5313935681470139</v>
      </c>
      <c r="AH50" s="29">
        <f>U50/(D50+U50)*1000</f>
        <v>1.5313935681470139</v>
      </c>
      <c r="AI50" s="29">
        <f>V50/D50*1000</f>
        <v>0</v>
      </c>
      <c r="AJ50" s="29">
        <f>W50/C50*1000</f>
        <v>4.238582556896288</v>
      </c>
      <c r="AK50" s="30">
        <f>X50/C50*1000</f>
        <v>1.3637653014466822</v>
      </c>
      <c r="AL50" s="4"/>
      <c r="AM50" s="4"/>
      <c r="AN50" s="4"/>
      <c r="AO50" s="5"/>
      <c r="AP50" s="31"/>
    </row>
    <row r="51" spans="1:37" ht="13.5">
      <c r="A51" s="6" t="s">
        <v>69</v>
      </c>
      <c r="B51" s="18" t="s">
        <v>72</v>
      </c>
      <c r="D51" s="31"/>
      <c r="F51" s="31"/>
      <c r="G51" s="31"/>
      <c r="AK51" s="15" t="s">
        <v>45</v>
      </c>
    </row>
    <row r="52" spans="1:7" ht="13.5">
      <c r="A52" s="6"/>
      <c r="B52" s="18" t="s">
        <v>57</v>
      </c>
      <c r="F52" s="31"/>
      <c r="G52" s="31"/>
    </row>
    <row r="53" ht="13.5">
      <c r="B53" s="18"/>
    </row>
    <row r="54" spans="2:3" ht="13.5">
      <c r="B54" s="18"/>
      <c r="C54" s="32"/>
    </row>
  </sheetData>
  <sheetProtection/>
  <mergeCells count="19">
    <mergeCell ref="AK2:AK3"/>
    <mergeCell ref="AD2:AF2"/>
    <mergeCell ref="AG2:AI2"/>
    <mergeCell ref="K2:M2"/>
    <mergeCell ref="N2:P2"/>
    <mergeCell ref="AB2:AB3"/>
    <mergeCell ref="AC2:AC3"/>
    <mergeCell ref="AJ2:AJ3"/>
    <mergeCell ref="AA2:AA3"/>
    <mergeCell ref="Y2:Y3"/>
    <mergeCell ref="Z2:Z3"/>
    <mergeCell ref="Q2:S2"/>
    <mergeCell ref="C2:C3"/>
    <mergeCell ref="J2:J3"/>
    <mergeCell ref="W2:W3"/>
    <mergeCell ref="X2:X3"/>
    <mergeCell ref="T2:V2"/>
    <mergeCell ref="D2:F2"/>
    <mergeCell ref="G2:I2"/>
  </mergeCells>
  <printOptions/>
  <pageMargins left="0.7874015748031497" right="0.68" top="0.6692913385826772" bottom="0.6299212598425197" header="0.5118110236220472" footer="0.5118110236220472"/>
  <pageSetup fitToHeight="0" horizontalDpi="600" verticalDpi="600" orientation="landscape" paperSize="9" scale="54" r:id="rId1"/>
  <ignoredErrors>
    <ignoredError sqref="J48:J5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</cp:lastModifiedBy>
  <cp:lastPrinted>2012-12-19T01:48:01Z</cp:lastPrinted>
  <dcterms:created xsi:type="dcterms:W3CDTF">2005-02-08T11:34:38Z</dcterms:created>
  <dcterms:modified xsi:type="dcterms:W3CDTF">2015-11-19T02:14:10Z</dcterms:modified>
  <cp:category/>
  <cp:version/>
  <cp:contentType/>
  <cp:contentStatus/>
</cp:coreProperties>
</file>